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PBM\Perpindahan panas\KULIAH\Kuliah Perpan 2021\Materi\"/>
    </mc:Choice>
  </mc:AlternateContent>
  <xr:revisionPtr revIDLastSave="0" documentId="13_ncr:1_{5AB574A9-A166-416F-B468-7EB3D0335C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1" i="1" l="1"/>
  <c r="F95" i="1"/>
  <c r="G95" i="1" s="1"/>
  <c r="D95" i="1"/>
  <c r="D96" i="1"/>
  <c r="D97" i="1"/>
  <c r="D98" i="1"/>
  <c r="D99" i="1"/>
  <c r="D94" i="1"/>
  <c r="I100" i="1" s="1"/>
  <c r="G64" i="1"/>
  <c r="J64" i="1"/>
  <c r="M64" i="1"/>
  <c r="P64" i="1"/>
  <c r="S64" i="1"/>
  <c r="C60" i="1"/>
  <c r="C61" i="1"/>
  <c r="C62" i="1"/>
  <c r="C63" i="1"/>
  <c r="C59" i="1"/>
  <c r="C64" i="1" s="1"/>
  <c r="C42" i="1"/>
  <c r="C43" i="1"/>
  <c r="C44" i="1"/>
  <c r="C45" i="1"/>
  <c r="C41" i="1"/>
  <c r="C50" i="1"/>
  <c r="E42" i="1"/>
  <c r="F42" i="1" s="1"/>
  <c r="G42" i="1" s="1"/>
  <c r="D60" i="1" s="1"/>
  <c r="E43" i="1"/>
  <c r="F43" i="1" s="1"/>
  <c r="G43" i="1" s="1"/>
  <c r="D61" i="1" s="1"/>
  <c r="F61" i="1" s="1"/>
  <c r="I61" i="1" s="1"/>
  <c r="L61" i="1" s="1"/>
  <c r="O61" i="1" s="1"/>
  <c r="R61" i="1" s="1"/>
  <c r="E44" i="1"/>
  <c r="F44" i="1" s="1"/>
  <c r="E45" i="1"/>
  <c r="F45" i="1" s="1"/>
  <c r="E41" i="1"/>
  <c r="F41" i="1" s="1"/>
  <c r="I30" i="1"/>
  <c r="G31" i="1"/>
  <c r="I27" i="1"/>
  <c r="I28" i="1"/>
  <c r="I29" i="1"/>
  <c r="I26" i="1"/>
  <c r="C31" i="1"/>
  <c r="E27" i="1"/>
  <c r="E28" i="1"/>
  <c r="E29" i="1"/>
  <c r="E30" i="1"/>
  <c r="E26" i="1"/>
  <c r="E31" i="1" s="1"/>
  <c r="I97" i="1" l="1"/>
  <c r="H83" i="1"/>
  <c r="I83" i="1" s="1"/>
  <c r="I31" i="1"/>
  <c r="H73" i="1"/>
  <c r="I73" i="1" s="1"/>
  <c r="F96" i="1"/>
  <c r="H95" i="1"/>
  <c r="I98" i="1"/>
  <c r="I95" i="1"/>
  <c r="I99" i="1"/>
  <c r="D101" i="1"/>
  <c r="I96" i="1"/>
  <c r="F60" i="1"/>
  <c r="E60" i="1"/>
  <c r="E72" i="1" s="1"/>
  <c r="F72" i="1" s="1"/>
  <c r="E61" i="1"/>
  <c r="E73" i="1" s="1"/>
  <c r="F73" i="1" s="1"/>
  <c r="G41" i="1"/>
  <c r="D59" i="1" s="1"/>
  <c r="E59" i="1" s="1"/>
  <c r="E71" i="1" s="1"/>
  <c r="F71" i="1" s="1"/>
  <c r="G44" i="1"/>
  <c r="D62" i="1" s="1"/>
  <c r="F62" i="1" s="1"/>
  <c r="C46" i="1"/>
  <c r="G45" i="1"/>
  <c r="D63" i="1" s="1"/>
  <c r="F63" i="1" s="1"/>
  <c r="I60" i="1" l="1"/>
  <c r="H72" i="1"/>
  <c r="I72" i="1" s="1"/>
  <c r="I63" i="1"/>
  <c r="H75" i="1"/>
  <c r="I75" i="1" s="1"/>
  <c r="F97" i="1"/>
  <c r="G96" i="1"/>
  <c r="H96" i="1" s="1"/>
  <c r="I62" i="1"/>
  <c r="H74" i="1"/>
  <c r="I74" i="1" s="1"/>
  <c r="H59" i="1"/>
  <c r="E81" i="1" s="1"/>
  <c r="F81" i="1" s="1"/>
  <c r="E62" i="1"/>
  <c r="E74" i="1" s="1"/>
  <c r="F74" i="1" s="1"/>
  <c r="F76" i="1" s="1"/>
  <c r="F77" i="1" s="1"/>
  <c r="H61" i="1"/>
  <c r="G46" i="1"/>
  <c r="C48" i="1" s="1"/>
  <c r="C49" i="1" s="1"/>
  <c r="D64" i="1"/>
  <c r="F59" i="1"/>
  <c r="H71" i="1" s="1"/>
  <c r="I71" i="1" s="1"/>
  <c r="I76" i="1" s="1"/>
  <c r="H60" i="1"/>
  <c r="E63" i="1"/>
  <c r="E75" i="1" s="1"/>
  <c r="F75" i="1" s="1"/>
  <c r="K60" i="1" l="1"/>
  <c r="N60" i="1" s="1"/>
  <c r="Q60" i="1" s="1"/>
  <c r="E82" i="1"/>
  <c r="F82" i="1" s="1"/>
  <c r="K61" i="1"/>
  <c r="N61" i="1" s="1"/>
  <c r="Q61" i="1" s="1"/>
  <c r="E83" i="1"/>
  <c r="F83" i="1" s="1"/>
  <c r="F98" i="1"/>
  <c r="G98" i="1"/>
  <c r="H98" i="1" s="1"/>
  <c r="G97" i="1"/>
  <c r="H97" i="1" s="1"/>
  <c r="L62" i="1"/>
  <c r="O62" i="1" s="1"/>
  <c r="R62" i="1" s="1"/>
  <c r="H84" i="1"/>
  <c r="I84" i="1" s="1"/>
  <c r="L60" i="1"/>
  <c r="O60" i="1" s="1"/>
  <c r="R60" i="1" s="1"/>
  <c r="H82" i="1"/>
  <c r="I82" i="1" s="1"/>
  <c r="L63" i="1"/>
  <c r="O63" i="1" s="1"/>
  <c r="R63" i="1" s="1"/>
  <c r="H85" i="1"/>
  <c r="I85" i="1" s="1"/>
  <c r="H63" i="1"/>
  <c r="F64" i="1"/>
  <c r="I59" i="1"/>
  <c r="H81" i="1" s="1"/>
  <c r="I81" i="1" s="1"/>
  <c r="I86" i="1" s="1"/>
  <c r="H62" i="1"/>
  <c r="H64" i="1"/>
  <c r="K59" i="1"/>
  <c r="E64" i="1"/>
  <c r="K62" i="1" l="1"/>
  <c r="N62" i="1" s="1"/>
  <c r="Q62" i="1" s="1"/>
  <c r="E84" i="1"/>
  <c r="F84" i="1" s="1"/>
  <c r="F99" i="1"/>
  <c r="G99" i="1"/>
  <c r="H99" i="1" s="1"/>
  <c r="K63" i="1"/>
  <c r="N63" i="1" s="1"/>
  <c r="Q63" i="1" s="1"/>
  <c r="E85" i="1"/>
  <c r="F85" i="1" s="1"/>
  <c r="N59" i="1"/>
  <c r="K64" i="1"/>
  <c r="L59" i="1"/>
  <c r="I64" i="1"/>
  <c r="F100" i="1" l="1"/>
  <c r="G100" i="1"/>
  <c r="H100" i="1" s="1"/>
  <c r="H101" i="1" s="1"/>
  <c r="F86" i="1"/>
  <c r="F87" i="1" s="1"/>
  <c r="E89" i="1" s="1"/>
  <c r="O59" i="1"/>
  <c r="L64" i="1"/>
  <c r="Q59" i="1"/>
  <c r="Q64" i="1" s="1"/>
  <c r="N64" i="1"/>
  <c r="R59" i="1" l="1"/>
  <c r="R64" i="1" s="1"/>
  <c r="O64" i="1"/>
</calcChain>
</file>

<file path=xl/sharedStrings.xml><?xml version="1.0" encoding="utf-8"?>
<sst xmlns="http://schemas.openxmlformats.org/spreadsheetml/2006/main" count="116" uniqueCount="63">
  <si>
    <t>Perancangan mixed vapor condenser</t>
  </si>
  <si>
    <t>Solution</t>
  </si>
  <si>
    <t>Dew point assumed</t>
  </si>
  <si>
    <t>F</t>
  </si>
  <si>
    <t>mf</t>
  </si>
  <si>
    <t>C3</t>
  </si>
  <si>
    <t>C4</t>
  </si>
  <si>
    <t>C6</t>
  </si>
  <si>
    <t>C7</t>
  </si>
  <si>
    <t>C8</t>
  </si>
  <si>
    <t>V1</t>
  </si>
  <si>
    <t>K1-283 F</t>
  </si>
  <si>
    <t>V1/K1</t>
  </si>
  <si>
    <t>L1</t>
  </si>
  <si>
    <t>Bubble point assumed</t>
  </si>
  <si>
    <t>K1-120 F</t>
  </si>
  <si>
    <t>K1.L1</t>
  </si>
  <si>
    <t>Checked</t>
  </si>
  <si>
    <t>Asumsi dibuat interval kondensasi pada suhu :</t>
  </si>
  <si>
    <t>Condensing range : 283-120 F</t>
  </si>
  <si>
    <t>Range 1</t>
  </si>
  <si>
    <t>Trial, asumsi V/L :</t>
  </si>
  <si>
    <t>Y1</t>
  </si>
  <si>
    <t>K1-270 F</t>
  </si>
  <si>
    <t>K1.V/L</t>
  </si>
  <si>
    <t>1+ (K1.V/L)</t>
  </si>
  <si>
    <t>L1 = Y1 / (1 + (K1V/L))</t>
  </si>
  <si>
    <t>Eq. 3.19</t>
  </si>
  <si>
    <t>Fig. 7 App</t>
  </si>
  <si>
    <t>= L = sigma L</t>
  </si>
  <si>
    <t>V = Y1-L1 =</t>
  </si>
  <si>
    <t>V/L calc.</t>
  </si>
  <si>
    <t>V/L assumed</t>
  </si>
  <si>
    <t>Point to point composition</t>
  </si>
  <si>
    <t>L1 = Lc1 + L1'</t>
  </si>
  <si>
    <t>T vapor (dew point) :</t>
  </si>
  <si>
    <t>Lc1</t>
  </si>
  <si>
    <t>L1'</t>
  </si>
  <si>
    <t>120 (Bubble point)</t>
  </si>
  <si>
    <t>283 - 270</t>
  </si>
  <si>
    <t>Heat load untuk interval 270 ke 250 F</t>
  </si>
  <si>
    <t>BM</t>
  </si>
  <si>
    <t>fig.10 App</t>
  </si>
  <si>
    <t>Hv</t>
  </si>
  <si>
    <t>Hl, 270 F</t>
  </si>
  <si>
    <t>Hv, 270 F</t>
  </si>
  <si>
    <t>Hl</t>
  </si>
  <si>
    <t>H 270 F</t>
  </si>
  <si>
    <t>Hv, 250 F</t>
  </si>
  <si>
    <t>Hl, 250 F</t>
  </si>
  <si>
    <t>Btu/hr</t>
  </si>
  <si>
    <t>Q 270-250 F =</t>
  </si>
  <si>
    <t>Heat load untuk seluruh kisaran</t>
  </si>
  <si>
    <t>T vapor, F</t>
  </si>
  <si>
    <t>H</t>
  </si>
  <si>
    <t>q = delta H</t>
  </si>
  <si>
    <t>delta Tw</t>
  </si>
  <si>
    <t>Tw, F</t>
  </si>
  <si>
    <t>delta T av</t>
  </si>
  <si>
    <t>q/delta T</t>
  </si>
  <si>
    <t>q cummulative</t>
  </si>
  <si>
    <t>fig 13.5</t>
  </si>
  <si>
    <t>LMTD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</si>
</sst>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0.0"/>
    <numFmt numFmtId="165" formatCode="_-* #,##0.00_-;\-* #,##0.00_-;_-* &quot;-&quot;_-;_-@_-"/>
    <numFmt numFmtId="166" formatCode="0.000"/>
    <numFmt numFmtId="167" formatCode="_-* #,##0.0_-;\-* #,##0.0_-;_-* &quot;-&quot;?_-;_-@_-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/>
    <xf numFmtId="41" fontId="0" fillId="0" borderId="0" xfId="1" applyFont="1"/>
    <xf numFmtId="165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3" fillId="2" borderId="1" xfId="0" applyNumberFormat="1" applyFont="1" applyFill="1" applyBorder="1"/>
    <xf numFmtId="2" fontId="3" fillId="0" borderId="1" xfId="0" applyNumberFormat="1" applyFont="1" applyBorder="1"/>
    <xf numFmtId="0" fontId="3" fillId="0" borderId="1" xfId="0" applyFont="1" applyBorder="1"/>
    <xf numFmtId="166" fontId="0" fillId="0" borderId="0" xfId="0" applyNumberFormat="1"/>
    <xf numFmtId="0" fontId="2" fillId="0" borderId="0" xfId="0" applyFont="1"/>
    <xf numFmtId="0" fontId="0" fillId="0" borderId="0" xfId="0" quotePrefix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41" fontId="0" fillId="0" borderId="0" xfId="0" applyNumberFormat="1"/>
    <xf numFmtId="0" fontId="0" fillId="2" borderId="0" xfId="0" applyFill="1"/>
    <xf numFmtId="41" fontId="3" fillId="2" borderId="0" xfId="0" applyNumberFormat="1" applyFont="1" applyFill="1"/>
    <xf numFmtId="41" fontId="0" fillId="2" borderId="0" xfId="0" applyNumberFormat="1" applyFill="1"/>
    <xf numFmtId="0" fontId="3" fillId="0" borderId="1" xfId="0" applyFont="1" applyBorder="1" applyAlignment="1">
      <alignment horizontal="center"/>
    </xf>
    <xf numFmtId="167" fontId="0" fillId="0" borderId="0" xfId="0" applyNumberFormat="1"/>
    <xf numFmtId="41" fontId="3" fillId="0" borderId="1" xfId="0" applyNumberFormat="1" applyFont="1" applyBorder="1"/>
    <xf numFmtId="167" fontId="3" fillId="0" borderId="1" xfId="0" applyNumberFormat="1" applyFont="1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>
      <alignment wrapText="1"/>
    </xf>
    <xf numFmtId="2" fontId="3" fillId="0" borderId="0" xfId="0" applyNumberFormat="1" applyFont="1" applyFill="1" applyBorder="1"/>
    <xf numFmtId="166" fontId="0" fillId="0" borderId="0" xfId="0" applyNumberFormat="1" applyFill="1" applyBorder="1"/>
    <xf numFmtId="0" fontId="0" fillId="0" borderId="0" xfId="0" applyAlignment="1">
      <alignment horizontal="right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8</xdr:col>
      <xdr:colOff>308970</xdr:colOff>
      <xdr:row>17</xdr:row>
      <xdr:rowOff>94881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6790476" cy="2952381"/>
        </a:xfrm>
        <a:prstGeom prst="rect">
          <a:avLst/>
        </a:prstGeom>
      </xdr:spPr>
    </xdr:pic>
    <xdr:clientData/>
  </xdr:twoCellAnchor>
  <xdr:twoCellAnchor editAs="oneCell">
    <xdr:from>
      <xdr:col>8</xdr:col>
      <xdr:colOff>648621</xdr:colOff>
      <xdr:row>1</xdr:row>
      <xdr:rowOff>184356</xdr:rowOff>
    </xdr:from>
    <xdr:to>
      <xdr:col>19</xdr:col>
      <xdr:colOff>192512</xdr:colOff>
      <xdr:row>13</xdr:row>
      <xdr:rowOff>112662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31766" y="450646"/>
          <a:ext cx="7276552" cy="2263468"/>
        </a:xfrm>
        <a:prstGeom prst="rect">
          <a:avLst/>
        </a:prstGeom>
      </xdr:spPr>
    </xdr:pic>
    <xdr:clientData/>
  </xdr:twoCellAnchor>
  <xdr:twoCellAnchor>
    <xdr:from>
      <xdr:col>6</xdr:col>
      <xdr:colOff>389193</xdr:colOff>
      <xdr:row>51</xdr:row>
      <xdr:rowOff>184355</xdr:rowOff>
    </xdr:from>
    <xdr:to>
      <xdr:col>8</xdr:col>
      <xdr:colOff>378950</xdr:colOff>
      <xdr:row>55</xdr:row>
      <xdr:rowOff>276532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75725" y="10743790"/>
          <a:ext cx="1669435" cy="870565"/>
        </a:xfrm>
        <a:prstGeom prst="wedgeEllipseCallout">
          <a:avLst>
            <a:gd name="adj1" fmla="val -65286"/>
            <a:gd name="adj2" fmla="val 10179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d-ID" sz="1100"/>
            <a:t>dihitung dari tabel trial asumsi V/L dan nilai K</a:t>
          </a:r>
        </a:p>
      </xdr:txBody>
    </xdr:sp>
    <xdr:clientData/>
  </xdr:twoCellAnchor>
  <xdr:twoCellAnchor editAs="oneCell">
    <xdr:from>
      <xdr:col>10</xdr:col>
      <xdr:colOff>307257</xdr:colOff>
      <xdr:row>88</xdr:row>
      <xdr:rowOff>41180</xdr:rowOff>
    </xdr:from>
    <xdr:to>
      <xdr:col>19</xdr:col>
      <xdr:colOff>198452</xdr:colOff>
      <xdr:row>104</xdr:row>
      <xdr:rowOff>133145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77902" y="18179648"/>
          <a:ext cx="6036356" cy="3205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1"/>
  <sheetViews>
    <sheetView tabSelected="1" zoomScale="93" zoomScaleNormal="93" workbookViewId="0">
      <selection activeCell="J40" sqref="J40"/>
    </sheetView>
  </sheetViews>
  <sheetFormatPr defaultRowHeight="15" x14ac:dyDescent="0.25"/>
  <cols>
    <col min="2" max="2" width="11.7109375" customWidth="1"/>
    <col min="3" max="3" width="14.140625" customWidth="1"/>
    <col min="4" max="4" width="12.5703125" customWidth="1"/>
    <col min="5" max="5" width="11" bestFit="1" customWidth="1"/>
    <col min="6" max="6" width="13.42578125" customWidth="1"/>
    <col min="7" max="7" width="13.7109375" customWidth="1"/>
    <col min="8" max="8" width="11.5703125" customWidth="1"/>
    <col min="9" max="9" width="14.5703125" customWidth="1"/>
    <col min="12" max="12" width="12.7109375" customWidth="1"/>
    <col min="13" max="13" width="14.85546875" customWidth="1"/>
  </cols>
  <sheetData>
    <row r="1" spans="1:1" ht="21" x14ac:dyDescent="0.35">
      <c r="A1" s="2" t="s">
        <v>0</v>
      </c>
    </row>
    <row r="20" spans="1:16" x14ac:dyDescent="0.25">
      <c r="A20" s="1" t="s">
        <v>1</v>
      </c>
    </row>
    <row r="22" spans="1:16" ht="30" x14ac:dyDescent="0.25">
      <c r="B22" s="8" t="s">
        <v>2</v>
      </c>
      <c r="C22">
        <v>283</v>
      </c>
      <c r="D22" t="s">
        <v>3</v>
      </c>
      <c r="G22" s="8" t="s">
        <v>14</v>
      </c>
      <c r="H22">
        <v>120</v>
      </c>
      <c r="I22" t="s">
        <v>3</v>
      </c>
    </row>
    <row r="23" spans="1:16" x14ac:dyDescent="0.25">
      <c r="B23" s="8"/>
      <c r="G23" s="8"/>
    </row>
    <row r="24" spans="1:16" x14ac:dyDescent="0.25">
      <c r="D24" s="16" t="s">
        <v>28</v>
      </c>
      <c r="H24" s="16" t="s">
        <v>28</v>
      </c>
    </row>
    <row r="25" spans="1:16" x14ac:dyDescent="0.25">
      <c r="B25" s="11" t="s">
        <v>4</v>
      </c>
      <c r="C25" s="11" t="s">
        <v>10</v>
      </c>
      <c r="D25" s="11" t="s">
        <v>11</v>
      </c>
      <c r="E25" s="11" t="s">
        <v>12</v>
      </c>
      <c r="F25" s="11"/>
      <c r="G25" s="11" t="s">
        <v>13</v>
      </c>
      <c r="H25" s="11" t="s">
        <v>15</v>
      </c>
      <c r="I25" s="11" t="s">
        <v>16</v>
      </c>
      <c r="J25" s="7"/>
      <c r="K25" s="7"/>
      <c r="L25" s="7"/>
      <c r="M25" s="7"/>
      <c r="N25" s="7"/>
      <c r="O25" s="7"/>
      <c r="P25" s="7"/>
    </row>
    <row r="26" spans="1:16" x14ac:dyDescent="0.25">
      <c r="B26" t="s">
        <v>5</v>
      </c>
      <c r="C26">
        <v>170.5</v>
      </c>
      <c r="D26">
        <v>13.75</v>
      </c>
      <c r="E26" s="5">
        <f>C26/D26</f>
        <v>12.4</v>
      </c>
      <c r="G26">
        <v>170.5</v>
      </c>
      <c r="H26">
        <v>4.0999999999999996</v>
      </c>
      <c r="I26" s="5">
        <f>G26*H26</f>
        <v>699.05</v>
      </c>
    </row>
    <row r="27" spans="1:16" x14ac:dyDescent="0.25">
      <c r="B27" t="s">
        <v>6</v>
      </c>
      <c r="C27">
        <v>284</v>
      </c>
      <c r="D27">
        <v>6.18</v>
      </c>
      <c r="E27" s="5">
        <f t="shared" ref="E27:E30" si="0">C27/D27</f>
        <v>45.954692556634306</v>
      </c>
      <c r="G27">
        <v>284</v>
      </c>
      <c r="H27">
        <v>1.39</v>
      </c>
      <c r="I27" s="5">
        <f t="shared" ref="I27:I30" si="1">G27*H27</f>
        <v>394.76</v>
      </c>
    </row>
    <row r="28" spans="1:16" x14ac:dyDescent="0.25">
      <c r="B28" t="s">
        <v>7</v>
      </c>
      <c r="C28">
        <v>56.8</v>
      </c>
      <c r="D28">
        <v>1.6</v>
      </c>
      <c r="E28" s="5">
        <f t="shared" si="0"/>
        <v>35.499999999999993</v>
      </c>
      <c r="G28">
        <v>56.8</v>
      </c>
      <c r="H28">
        <v>0.17</v>
      </c>
      <c r="I28" s="5">
        <f t="shared" si="1"/>
        <v>9.6560000000000006</v>
      </c>
    </row>
    <row r="29" spans="1:16" x14ac:dyDescent="0.25">
      <c r="B29" t="s">
        <v>8</v>
      </c>
      <c r="C29">
        <v>341.1</v>
      </c>
      <c r="D29">
        <v>0.82499999999999996</v>
      </c>
      <c r="E29" s="5">
        <f t="shared" si="0"/>
        <v>413.4545454545455</v>
      </c>
      <c r="G29">
        <v>341.1</v>
      </c>
      <c r="H29">
        <v>0.06</v>
      </c>
      <c r="I29" s="5">
        <f t="shared" si="1"/>
        <v>20.466000000000001</v>
      </c>
    </row>
    <row r="30" spans="1:16" x14ac:dyDescent="0.25">
      <c r="B30" t="s">
        <v>9</v>
      </c>
      <c r="C30">
        <v>284</v>
      </c>
      <c r="D30">
        <v>0.45200000000000001</v>
      </c>
      <c r="E30" s="5">
        <f t="shared" si="0"/>
        <v>628.31858407079642</v>
      </c>
      <c r="G30">
        <v>284</v>
      </c>
      <c r="H30">
        <v>2.3E-2</v>
      </c>
      <c r="I30" s="5">
        <f t="shared" si="1"/>
        <v>6.532</v>
      </c>
    </row>
    <row r="31" spans="1:16" x14ac:dyDescent="0.25">
      <c r="B31" s="10"/>
      <c r="C31" s="12">
        <f>SUM(C26:C30)</f>
        <v>1136.4000000000001</v>
      </c>
      <c r="D31" s="13"/>
      <c r="E31" s="12">
        <f>SUM(E26:E30)</f>
        <v>1135.6278220819763</v>
      </c>
      <c r="F31" s="14"/>
      <c r="G31" s="12">
        <f>SUM(G26:G30)</f>
        <v>1136.4000000000001</v>
      </c>
      <c r="H31" s="13"/>
      <c r="I31" s="12">
        <f>SUM(I26:I30)</f>
        <v>1130.4639999999997</v>
      </c>
      <c r="J31" s="1"/>
    </row>
    <row r="32" spans="1:16" x14ac:dyDescent="0.25">
      <c r="E32" t="s">
        <v>17</v>
      </c>
      <c r="I32" t="s">
        <v>17</v>
      </c>
    </row>
    <row r="34" spans="1:13" x14ac:dyDescent="0.25">
      <c r="A34" t="s">
        <v>18</v>
      </c>
      <c r="F34">
        <v>270</v>
      </c>
      <c r="G34">
        <v>250</v>
      </c>
      <c r="H34">
        <v>230</v>
      </c>
      <c r="I34">
        <v>200</v>
      </c>
      <c r="J34">
        <v>160</v>
      </c>
    </row>
    <row r="35" spans="1:13" x14ac:dyDescent="0.25">
      <c r="A35" t="s">
        <v>19</v>
      </c>
    </row>
    <row r="37" spans="1:13" x14ac:dyDescent="0.25">
      <c r="A37" t="s">
        <v>20</v>
      </c>
      <c r="B37" s="36" t="s">
        <v>39</v>
      </c>
      <c r="C37" t="s">
        <v>3</v>
      </c>
    </row>
    <row r="38" spans="1:13" x14ac:dyDescent="0.25">
      <c r="A38" t="s">
        <v>21</v>
      </c>
      <c r="C38" s="6">
        <v>4</v>
      </c>
      <c r="I38" s="31"/>
      <c r="J38" s="31"/>
      <c r="K38" s="31"/>
      <c r="L38" s="31"/>
      <c r="M38" s="31"/>
    </row>
    <row r="39" spans="1:13" x14ac:dyDescent="0.25">
      <c r="G39" s="16" t="s">
        <v>27</v>
      </c>
      <c r="I39" s="31"/>
      <c r="J39" s="31"/>
      <c r="K39" s="32"/>
      <c r="L39" s="31"/>
      <c r="M39" s="31"/>
    </row>
    <row r="40" spans="1:13" ht="30" x14ac:dyDescent="0.25">
      <c r="B40" s="28" t="s">
        <v>4</v>
      </c>
      <c r="C40" s="28" t="s">
        <v>22</v>
      </c>
      <c r="D40" s="28" t="s">
        <v>23</v>
      </c>
      <c r="E40" s="29" t="s">
        <v>24</v>
      </c>
      <c r="F40" s="29" t="s">
        <v>25</v>
      </c>
      <c r="G40" s="9" t="s">
        <v>26</v>
      </c>
      <c r="H40" s="8"/>
      <c r="I40" s="30"/>
      <c r="J40" s="30"/>
      <c r="K40" s="30"/>
      <c r="L40" s="30"/>
      <c r="M40" s="33"/>
    </row>
    <row r="41" spans="1:13" x14ac:dyDescent="0.25">
      <c r="B41" t="s">
        <v>5</v>
      </c>
      <c r="C41">
        <f>C26</f>
        <v>170.5</v>
      </c>
      <c r="D41">
        <v>12.75</v>
      </c>
      <c r="E41">
        <f>D41*$C$38</f>
        <v>51</v>
      </c>
      <c r="F41">
        <f>E41+1</f>
        <v>52</v>
      </c>
      <c r="G41" s="6">
        <f>C41/F41</f>
        <v>3.2788461538461537</v>
      </c>
      <c r="I41" s="32"/>
      <c r="J41" s="31"/>
      <c r="K41" s="31"/>
      <c r="L41" s="31"/>
      <c r="M41" s="32"/>
    </row>
    <row r="42" spans="1:13" x14ac:dyDescent="0.25">
      <c r="B42" t="s">
        <v>6</v>
      </c>
      <c r="C42">
        <f t="shared" ref="C42:C45" si="2">C27</f>
        <v>284</v>
      </c>
      <c r="D42">
        <v>5.61</v>
      </c>
      <c r="E42">
        <f t="shared" ref="E42:E45" si="3">D42*$C$38</f>
        <v>22.44</v>
      </c>
      <c r="F42">
        <f t="shared" ref="F42:F45" si="4">E42+1</f>
        <v>23.44</v>
      </c>
      <c r="G42" s="6">
        <f t="shared" ref="G42:G45" si="5">C42/F42</f>
        <v>12.116040955631398</v>
      </c>
      <c r="I42" s="32"/>
      <c r="J42" s="31"/>
      <c r="K42" s="31"/>
      <c r="L42" s="31"/>
      <c r="M42" s="32"/>
    </row>
    <row r="43" spans="1:13" x14ac:dyDescent="0.25">
      <c r="B43" t="s">
        <v>7</v>
      </c>
      <c r="C43">
        <f t="shared" si="2"/>
        <v>56.8</v>
      </c>
      <c r="D43">
        <v>1.4</v>
      </c>
      <c r="E43">
        <f t="shared" si="3"/>
        <v>5.6</v>
      </c>
      <c r="F43">
        <f t="shared" si="4"/>
        <v>6.6</v>
      </c>
      <c r="G43" s="6">
        <f t="shared" si="5"/>
        <v>8.6060606060606055</v>
      </c>
      <c r="I43" s="32"/>
      <c r="J43" s="31"/>
      <c r="K43" s="31"/>
      <c r="L43" s="31"/>
      <c r="M43" s="32"/>
    </row>
    <row r="44" spans="1:13" x14ac:dyDescent="0.25">
      <c r="B44" t="s">
        <v>8</v>
      </c>
      <c r="C44">
        <f t="shared" si="2"/>
        <v>341.1</v>
      </c>
      <c r="D44">
        <v>0.70499999999999996</v>
      </c>
      <c r="E44">
        <f t="shared" si="3"/>
        <v>2.82</v>
      </c>
      <c r="F44">
        <f t="shared" si="4"/>
        <v>3.82</v>
      </c>
      <c r="G44" s="6">
        <f t="shared" si="5"/>
        <v>89.293193717277504</v>
      </c>
      <c r="I44" s="32"/>
      <c r="J44" s="31"/>
      <c r="K44" s="31"/>
      <c r="L44" s="31"/>
      <c r="M44" s="32"/>
    </row>
    <row r="45" spans="1:13" x14ac:dyDescent="0.25">
      <c r="B45" t="s">
        <v>9</v>
      </c>
      <c r="C45">
        <f t="shared" si="2"/>
        <v>284</v>
      </c>
      <c r="D45">
        <v>0.375</v>
      </c>
      <c r="E45">
        <f t="shared" si="3"/>
        <v>1.5</v>
      </c>
      <c r="F45">
        <f t="shared" si="4"/>
        <v>2.5</v>
      </c>
      <c r="G45" s="6">
        <f t="shared" si="5"/>
        <v>113.6</v>
      </c>
      <c r="I45" s="32"/>
      <c r="J45" s="31"/>
      <c r="K45" s="31"/>
      <c r="L45" s="31"/>
      <c r="M45" s="32"/>
    </row>
    <row r="46" spans="1:13" x14ac:dyDescent="0.25">
      <c r="B46" s="10"/>
      <c r="C46" s="12">
        <f>SUM(C41:C45)</f>
        <v>1136.4000000000001</v>
      </c>
      <c r="D46" s="10"/>
      <c r="E46" s="10"/>
      <c r="F46" s="10"/>
      <c r="G46" s="12">
        <f>SUM(G41:G45)</f>
        <v>226.89414143281567</v>
      </c>
      <c r="H46" s="17" t="s">
        <v>29</v>
      </c>
      <c r="I46" s="34"/>
      <c r="J46" s="31"/>
      <c r="K46" s="31"/>
      <c r="L46" s="31"/>
      <c r="M46" s="34"/>
    </row>
    <row r="47" spans="1:13" x14ac:dyDescent="0.25">
      <c r="I47" s="31"/>
      <c r="J47" s="31"/>
      <c r="K47" s="31"/>
      <c r="L47" s="31"/>
      <c r="M47" s="31"/>
    </row>
    <row r="48" spans="1:13" x14ac:dyDescent="0.25">
      <c r="B48" t="s">
        <v>30</v>
      </c>
      <c r="C48" s="6">
        <f>C46-G46</f>
        <v>909.50585856718442</v>
      </c>
      <c r="I48" s="31"/>
      <c r="J48" s="32"/>
      <c r="K48" s="31"/>
      <c r="L48" s="31"/>
      <c r="M48" s="31"/>
    </row>
    <row r="49" spans="1:19" x14ac:dyDescent="0.25">
      <c r="B49" t="s">
        <v>31</v>
      </c>
      <c r="C49" s="15">
        <f>C48/G46</f>
        <v>4.0085030526735439</v>
      </c>
      <c r="I49" s="31"/>
      <c r="J49" s="35"/>
      <c r="K49" s="31"/>
      <c r="L49" s="31"/>
      <c r="M49" s="31"/>
    </row>
    <row r="50" spans="1:19" x14ac:dyDescent="0.25">
      <c r="B50" t="s">
        <v>32</v>
      </c>
      <c r="C50" s="6">
        <f>C38</f>
        <v>4</v>
      </c>
      <c r="I50" s="31"/>
      <c r="J50" s="32"/>
      <c r="K50" s="31"/>
      <c r="L50" s="31"/>
      <c r="M50" s="31"/>
    </row>
    <row r="53" spans="1:19" x14ac:dyDescent="0.25">
      <c r="A53" s="1" t="s">
        <v>33</v>
      </c>
    </row>
    <row r="54" spans="1:19" x14ac:dyDescent="0.25">
      <c r="A54" s="1" t="s">
        <v>34</v>
      </c>
    </row>
    <row r="56" spans="1:19" ht="45" x14ac:dyDescent="0.25">
      <c r="A56" s="8" t="s">
        <v>35</v>
      </c>
      <c r="B56">
        <v>283</v>
      </c>
      <c r="C56" t="s">
        <v>3</v>
      </c>
      <c r="D56">
        <v>270</v>
      </c>
      <c r="G56">
        <v>250</v>
      </c>
      <c r="J56">
        <v>230</v>
      </c>
      <c r="M56">
        <v>200</v>
      </c>
      <c r="P56">
        <v>160</v>
      </c>
      <c r="S56" t="s">
        <v>38</v>
      </c>
    </row>
    <row r="58" spans="1:19" x14ac:dyDescent="0.25">
      <c r="C58" s="11" t="s">
        <v>22</v>
      </c>
      <c r="D58" s="11" t="s">
        <v>13</v>
      </c>
      <c r="E58" s="11" t="s">
        <v>22</v>
      </c>
      <c r="F58" s="11" t="s">
        <v>36</v>
      </c>
      <c r="G58" s="19" t="s">
        <v>37</v>
      </c>
      <c r="H58" s="11" t="s">
        <v>22</v>
      </c>
      <c r="I58" s="11" t="s">
        <v>36</v>
      </c>
      <c r="J58" s="19" t="s">
        <v>37</v>
      </c>
      <c r="K58" s="11" t="s">
        <v>22</v>
      </c>
      <c r="L58" s="11" t="s">
        <v>36</v>
      </c>
      <c r="M58" s="19" t="s">
        <v>37</v>
      </c>
      <c r="N58" s="11" t="s">
        <v>22</v>
      </c>
      <c r="O58" s="11" t="s">
        <v>36</v>
      </c>
      <c r="P58" s="19" t="s">
        <v>37</v>
      </c>
      <c r="Q58" s="11" t="s">
        <v>22</v>
      </c>
      <c r="R58" s="11" t="s">
        <v>36</v>
      </c>
      <c r="S58" s="19" t="s">
        <v>37</v>
      </c>
    </row>
    <row r="59" spans="1:19" x14ac:dyDescent="0.25">
      <c r="B59" t="s">
        <v>5</v>
      </c>
      <c r="C59">
        <f>C26</f>
        <v>170.5</v>
      </c>
      <c r="D59" s="6">
        <f>G41</f>
        <v>3.2788461538461537</v>
      </c>
      <c r="E59" s="6">
        <f>C59-D59</f>
        <v>167.22115384615384</v>
      </c>
      <c r="F59" s="6">
        <f>D59</f>
        <v>3.2788461538461537</v>
      </c>
      <c r="G59" s="6">
        <v>5.85</v>
      </c>
      <c r="H59" s="6">
        <f>E59-G59</f>
        <v>161.37115384615385</v>
      </c>
      <c r="I59" s="6">
        <f>F59+G59</f>
        <v>9.1288461538461529</v>
      </c>
      <c r="J59">
        <v>8.02</v>
      </c>
      <c r="K59" s="6">
        <f>H59-J59</f>
        <v>153.35115384615384</v>
      </c>
      <c r="L59" s="6">
        <f>I59+J59</f>
        <v>17.148846153846151</v>
      </c>
      <c r="M59">
        <v>16.399999999999999</v>
      </c>
      <c r="N59" s="6">
        <f>K59-M59</f>
        <v>136.95115384615383</v>
      </c>
      <c r="O59" s="6">
        <f>L59+M59</f>
        <v>33.548846153846149</v>
      </c>
      <c r="P59">
        <v>40.200000000000003</v>
      </c>
      <c r="Q59" s="6">
        <f>N59-P59</f>
        <v>96.751153846153827</v>
      </c>
      <c r="R59" s="6">
        <f>O59+P59</f>
        <v>73.748846153846159</v>
      </c>
      <c r="S59">
        <v>170.5</v>
      </c>
    </row>
    <row r="60" spans="1:19" x14ac:dyDescent="0.25">
      <c r="B60" t="s">
        <v>6</v>
      </c>
      <c r="C60">
        <f t="shared" ref="C60:C63" si="6">C27</f>
        <v>284</v>
      </c>
      <c r="D60" s="6">
        <f t="shared" ref="D60:D63" si="7">G42</f>
        <v>12.116040955631398</v>
      </c>
      <c r="E60" s="6">
        <f t="shared" ref="E60:E63" si="8">C60-D60</f>
        <v>271.88395904436862</v>
      </c>
      <c r="F60" s="6">
        <f t="shared" ref="F60:F63" si="9">D60</f>
        <v>12.116040955631398</v>
      </c>
      <c r="G60" s="6">
        <v>20.81</v>
      </c>
      <c r="H60" s="6">
        <f t="shared" ref="H60:H63" si="10">E60-G60</f>
        <v>251.07395904436862</v>
      </c>
      <c r="I60" s="6">
        <f t="shared" ref="I60:I63" si="11">F60+G60</f>
        <v>32.926040955631393</v>
      </c>
      <c r="J60">
        <v>26.04</v>
      </c>
      <c r="K60" s="6">
        <f t="shared" ref="K60:K63" si="12">H60-J60</f>
        <v>225.03395904436863</v>
      </c>
      <c r="L60" s="6">
        <f t="shared" ref="L60:L63" si="13">I60+J60</f>
        <v>58.966040955631392</v>
      </c>
      <c r="M60">
        <v>46.6</v>
      </c>
      <c r="N60" s="6">
        <f t="shared" ref="N60:N63" si="14">K60-M60</f>
        <v>178.43395904436863</v>
      </c>
      <c r="O60" s="6">
        <f t="shared" ref="O60:O63" si="15">L60+M60</f>
        <v>105.56604095563139</v>
      </c>
      <c r="P60">
        <v>83.7</v>
      </c>
      <c r="Q60" s="6">
        <f t="shared" ref="Q60:Q63" si="16">N60-P60</f>
        <v>94.733959044368632</v>
      </c>
      <c r="R60" s="6">
        <f t="shared" ref="R60:R63" si="17">O60+P60</f>
        <v>189.26604095563141</v>
      </c>
      <c r="S60">
        <v>284</v>
      </c>
    </row>
    <row r="61" spans="1:19" x14ac:dyDescent="0.25">
      <c r="B61" t="s">
        <v>7</v>
      </c>
      <c r="C61">
        <f t="shared" si="6"/>
        <v>56.8</v>
      </c>
      <c r="D61" s="6">
        <f t="shared" si="7"/>
        <v>8.6060606060606055</v>
      </c>
      <c r="E61" s="6">
        <f t="shared" si="8"/>
        <v>48.193939393939388</v>
      </c>
      <c r="F61" s="6">
        <f t="shared" si="9"/>
        <v>8.6060606060606055</v>
      </c>
      <c r="G61" s="6">
        <v>12</v>
      </c>
      <c r="H61" s="6">
        <f t="shared" si="10"/>
        <v>36.193939393939388</v>
      </c>
      <c r="I61" s="6">
        <f t="shared" si="11"/>
        <v>20.606060606060606</v>
      </c>
      <c r="J61">
        <v>11.02</v>
      </c>
      <c r="K61" s="6">
        <f t="shared" si="12"/>
        <v>25.173939393939389</v>
      </c>
      <c r="L61" s="6">
        <f t="shared" si="13"/>
        <v>31.626060606060605</v>
      </c>
      <c r="M61">
        <v>11.88</v>
      </c>
      <c r="N61" s="6">
        <f t="shared" si="14"/>
        <v>13.293939393939388</v>
      </c>
      <c r="O61" s="6">
        <f t="shared" si="15"/>
        <v>43.506060606060608</v>
      </c>
      <c r="P61">
        <v>9.3000000000000007</v>
      </c>
      <c r="Q61" s="6">
        <f t="shared" si="16"/>
        <v>3.993939393939387</v>
      </c>
      <c r="R61" s="6">
        <f t="shared" si="17"/>
        <v>52.806060606060612</v>
      </c>
      <c r="S61">
        <v>56.8</v>
      </c>
    </row>
    <row r="62" spans="1:19" x14ac:dyDescent="0.25">
      <c r="B62" t="s">
        <v>8</v>
      </c>
      <c r="C62">
        <f t="shared" si="6"/>
        <v>341.1</v>
      </c>
      <c r="D62" s="6">
        <f t="shared" si="7"/>
        <v>89.293193717277504</v>
      </c>
      <c r="E62" s="6">
        <f t="shared" si="8"/>
        <v>251.8068062827225</v>
      </c>
      <c r="F62" s="6">
        <f t="shared" si="9"/>
        <v>89.293193717277504</v>
      </c>
      <c r="G62" s="6">
        <v>94.5</v>
      </c>
      <c r="H62" s="6">
        <f t="shared" si="10"/>
        <v>157.3068062827225</v>
      </c>
      <c r="I62" s="6">
        <f t="shared" si="11"/>
        <v>183.79319371727752</v>
      </c>
      <c r="J62">
        <v>63.6</v>
      </c>
      <c r="K62" s="6">
        <f t="shared" si="12"/>
        <v>93.706806282722511</v>
      </c>
      <c r="L62" s="6">
        <f t="shared" si="13"/>
        <v>247.39319371727751</v>
      </c>
      <c r="M62">
        <v>51.6</v>
      </c>
      <c r="N62" s="6">
        <f t="shared" si="14"/>
        <v>42.106806282722509</v>
      </c>
      <c r="O62" s="6">
        <f t="shared" si="15"/>
        <v>298.99319371727751</v>
      </c>
      <c r="P62">
        <v>31.8</v>
      </c>
      <c r="Q62" s="6">
        <f t="shared" si="16"/>
        <v>10.306806282722508</v>
      </c>
      <c r="R62" s="6">
        <f t="shared" si="17"/>
        <v>330.79319371727752</v>
      </c>
      <c r="S62">
        <v>341.1</v>
      </c>
    </row>
    <row r="63" spans="1:19" x14ac:dyDescent="0.25">
      <c r="B63" t="s">
        <v>9</v>
      </c>
      <c r="C63">
        <f t="shared" si="6"/>
        <v>284</v>
      </c>
      <c r="D63" s="6">
        <f t="shared" si="7"/>
        <v>113.6</v>
      </c>
      <c r="E63" s="6">
        <f t="shared" si="8"/>
        <v>170.4</v>
      </c>
      <c r="F63" s="6">
        <f t="shared" si="9"/>
        <v>113.6</v>
      </c>
      <c r="G63" s="6">
        <v>82.4</v>
      </c>
      <c r="H63" s="6">
        <f t="shared" si="10"/>
        <v>88</v>
      </c>
      <c r="I63" s="6">
        <f t="shared" si="11"/>
        <v>196</v>
      </c>
      <c r="J63">
        <v>41.7</v>
      </c>
      <c r="K63" s="6">
        <f t="shared" si="12"/>
        <v>46.3</v>
      </c>
      <c r="L63" s="6">
        <f t="shared" si="13"/>
        <v>237.7</v>
      </c>
      <c r="M63">
        <v>28.2</v>
      </c>
      <c r="N63" s="6">
        <f t="shared" si="14"/>
        <v>18.099999999999998</v>
      </c>
      <c r="O63" s="6">
        <f t="shared" si="15"/>
        <v>265.89999999999998</v>
      </c>
      <c r="P63">
        <v>14.3</v>
      </c>
      <c r="Q63" s="6">
        <f t="shared" si="16"/>
        <v>3.7999999999999972</v>
      </c>
      <c r="R63" s="6">
        <f t="shared" si="17"/>
        <v>280.2</v>
      </c>
      <c r="S63">
        <v>284</v>
      </c>
    </row>
    <row r="64" spans="1:19" x14ac:dyDescent="0.25">
      <c r="C64" s="18">
        <f>SUM(C59:C63)</f>
        <v>1136.4000000000001</v>
      </c>
      <c r="D64" s="13">
        <f>SUM(D59:D63)</f>
        <v>226.89414143281567</v>
      </c>
      <c r="E64" s="13">
        <f t="shared" ref="E64:S64" si="18">SUM(E59:E63)</f>
        <v>909.50585856718442</v>
      </c>
      <c r="F64" s="13">
        <f t="shared" si="18"/>
        <v>226.89414143281567</v>
      </c>
      <c r="G64" s="13">
        <f t="shared" si="18"/>
        <v>215.56</v>
      </c>
      <c r="H64" s="13">
        <f t="shared" si="18"/>
        <v>693.94585856718436</v>
      </c>
      <c r="I64" s="13">
        <f t="shared" si="18"/>
        <v>442.45414143281567</v>
      </c>
      <c r="J64" s="13">
        <f t="shared" si="18"/>
        <v>150.38</v>
      </c>
      <c r="K64" s="13">
        <f t="shared" si="18"/>
        <v>543.56585856718436</v>
      </c>
      <c r="L64" s="13">
        <f t="shared" si="18"/>
        <v>592.83414143281561</v>
      </c>
      <c r="M64" s="13">
        <f t="shared" si="18"/>
        <v>154.67999999999998</v>
      </c>
      <c r="N64" s="13">
        <f t="shared" si="18"/>
        <v>388.88585856718441</v>
      </c>
      <c r="O64" s="13">
        <f t="shared" si="18"/>
        <v>747.51414143281568</v>
      </c>
      <c r="P64" s="13">
        <f t="shared" si="18"/>
        <v>179.30000000000004</v>
      </c>
      <c r="Q64" s="13">
        <f t="shared" si="18"/>
        <v>209.58585856718435</v>
      </c>
      <c r="R64" s="13">
        <f t="shared" si="18"/>
        <v>926.81414143281563</v>
      </c>
      <c r="S64" s="12">
        <f t="shared" si="18"/>
        <v>1136.4000000000001</v>
      </c>
    </row>
    <row r="67" spans="1:9" x14ac:dyDescent="0.25">
      <c r="A67" s="1" t="s">
        <v>40</v>
      </c>
    </row>
    <row r="69" spans="1:9" x14ac:dyDescent="0.25">
      <c r="D69" t="s">
        <v>42</v>
      </c>
      <c r="G69" t="s">
        <v>42</v>
      </c>
    </row>
    <row r="70" spans="1:9" x14ac:dyDescent="0.25">
      <c r="C70" s="11" t="s">
        <v>41</v>
      </c>
      <c r="D70" s="19" t="s">
        <v>45</v>
      </c>
      <c r="E70" s="11" t="s">
        <v>22</v>
      </c>
      <c r="F70" s="11" t="s">
        <v>43</v>
      </c>
      <c r="G70" s="19" t="s">
        <v>44</v>
      </c>
      <c r="H70" s="11" t="s">
        <v>36</v>
      </c>
      <c r="I70" s="11" t="s">
        <v>46</v>
      </c>
    </row>
    <row r="71" spans="1:9" x14ac:dyDescent="0.25">
      <c r="B71" t="s">
        <v>5</v>
      </c>
      <c r="C71">
        <v>44</v>
      </c>
      <c r="D71">
        <v>324</v>
      </c>
      <c r="E71" s="3">
        <f>E59</f>
        <v>167.22115384615384</v>
      </c>
      <c r="F71" s="4">
        <f>C71*D71*E71</f>
        <v>2383904.769230769</v>
      </c>
      <c r="G71">
        <v>210</v>
      </c>
      <c r="H71" s="6">
        <f>F59</f>
        <v>3.2788461538461537</v>
      </c>
      <c r="I71" s="4">
        <f>C71*G71*H71</f>
        <v>30296.538461538461</v>
      </c>
    </row>
    <row r="72" spans="1:9" x14ac:dyDescent="0.25">
      <c r="B72" t="s">
        <v>6</v>
      </c>
      <c r="C72">
        <v>58</v>
      </c>
      <c r="D72">
        <v>334</v>
      </c>
      <c r="E72" s="3">
        <f t="shared" ref="E72:E75" si="19">E60</f>
        <v>271.88395904436862</v>
      </c>
      <c r="F72" s="4">
        <f t="shared" ref="F72:F75" si="20">C72*D72*E72</f>
        <v>5266936.0546075087</v>
      </c>
      <c r="G72">
        <v>212</v>
      </c>
      <c r="H72" s="6">
        <f t="shared" ref="H72:H75" si="21">F60</f>
        <v>12.116040955631398</v>
      </c>
      <c r="I72" s="4">
        <f t="shared" ref="I72:I75" si="22">C72*G72*H72</f>
        <v>148978.83959044368</v>
      </c>
    </row>
    <row r="73" spans="1:9" x14ac:dyDescent="0.25">
      <c r="B73" t="s">
        <v>7</v>
      </c>
      <c r="C73">
        <v>86</v>
      </c>
      <c r="D73">
        <v>352</v>
      </c>
      <c r="E73" s="3">
        <f t="shared" si="19"/>
        <v>48.193939393939388</v>
      </c>
      <c r="F73" s="4">
        <f t="shared" si="20"/>
        <v>1458926.9333333331</v>
      </c>
      <c r="G73">
        <v>226</v>
      </c>
      <c r="H73" s="6">
        <f t="shared" si="21"/>
        <v>8.6060606060606055</v>
      </c>
      <c r="I73" s="4">
        <f t="shared" si="22"/>
        <v>167267.39393939392</v>
      </c>
    </row>
    <row r="74" spans="1:9" x14ac:dyDescent="0.25">
      <c r="B74" t="s">
        <v>8</v>
      </c>
      <c r="C74">
        <v>100</v>
      </c>
      <c r="D74">
        <v>359</v>
      </c>
      <c r="E74" s="3">
        <f t="shared" si="19"/>
        <v>251.8068062827225</v>
      </c>
      <c r="F74" s="4">
        <f t="shared" si="20"/>
        <v>9039864.345549738</v>
      </c>
      <c r="G74">
        <v>236</v>
      </c>
      <c r="H74" s="6">
        <f t="shared" si="21"/>
        <v>89.293193717277504</v>
      </c>
      <c r="I74" s="4">
        <f t="shared" si="22"/>
        <v>2107319.3717277492</v>
      </c>
    </row>
    <row r="75" spans="1:9" x14ac:dyDescent="0.25">
      <c r="B75" t="s">
        <v>9</v>
      </c>
      <c r="C75">
        <v>114</v>
      </c>
      <c r="D75">
        <v>368</v>
      </c>
      <c r="E75" s="3">
        <f t="shared" si="19"/>
        <v>170.4</v>
      </c>
      <c r="F75" s="4">
        <f t="shared" si="20"/>
        <v>7148620.7999999998</v>
      </c>
      <c r="G75">
        <v>239</v>
      </c>
      <c r="H75" s="6">
        <f t="shared" si="21"/>
        <v>113.6</v>
      </c>
      <c r="I75" s="4">
        <f t="shared" si="22"/>
        <v>3095145.5999999996</v>
      </c>
    </row>
    <row r="76" spans="1:9" x14ac:dyDescent="0.25">
      <c r="C76" s="10"/>
      <c r="D76" s="10"/>
      <c r="E76" s="10"/>
      <c r="F76" s="26">
        <f>SUM(F71:F75)</f>
        <v>25298252.902721349</v>
      </c>
      <c r="G76" s="14"/>
      <c r="H76" s="14"/>
      <c r="I76" s="26">
        <f>SUM(I71:I75)</f>
        <v>5549007.7437191252</v>
      </c>
    </row>
    <row r="77" spans="1:9" x14ac:dyDescent="0.25">
      <c r="E77" s="21" t="s">
        <v>47</v>
      </c>
      <c r="F77" s="22">
        <f>F76+I76</f>
        <v>30847260.646440476</v>
      </c>
      <c r="G77" t="s">
        <v>50</v>
      </c>
    </row>
    <row r="79" spans="1:9" x14ac:dyDescent="0.25">
      <c r="D79" t="s">
        <v>42</v>
      </c>
      <c r="G79" t="s">
        <v>42</v>
      </c>
    </row>
    <row r="80" spans="1:9" x14ac:dyDescent="0.25">
      <c r="C80" s="11" t="s">
        <v>41</v>
      </c>
      <c r="D80" s="19" t="s">
        <v>48</v>
      </c>
      <c r="E80" s="11" t="s">
        <v>22</v>
      </c>
      <c r="F80" s="11" t="s">
        <v>43</v>
      </c>
      <c r="G80" s="19" t="s">
        <v>49</v>
      </c>
      <c r="H80" s="11" t="s">
        <v>36</v>
      </c>
      <c r="I80" s="11" t="s">
        <v>46</v>
      </c>
    </row>
    <row r="81" spans="1:9" x14ac:dyDescent="0.25">
      <c r="B81" t="s">
        <v>5</v>
      </c>
      <c r="C81">
        <v>44</v>
      </c>
      <c r="D81">
        <v>313</v>
      </c>
      <c r="E81" s="3">
        <f>H59</f>
        <v>161.37115384615385</v>
      </c>
      <c r="F81" s="4">
        <f>C81*D81*E81</f>
        <v>2222403.5307692308</v>
      </c>
      <c r="G81">
        <v>195</v>
      </c>
      <c r="H81" s="6">
        <f>I59</f>
        <v>9.1288461538461529</v>
      </c>
      <c r="I81" s="4">
        <f>C81*G81*H81</f>
        <v>78325.499999999985</v>
      </c>
    </row>
    <row r="82" spans="1:9" x14ac:dyDescent="0.25">
      <c r="B82" t="s">
        <v>6</v>
      </c>
      <c r="C82">
        <v>58</v>
      </c>
      <c r="D82">
        <v>323</v>
      </c>
      <c r="E82" s="3">
        <f t="shared" ref="E82:E85" si="23">H60</f>
        <v>251.07395904436862</v>
      </c>
      <c r="F82" s="4">
        <f t="shared" ref="F82:F85" si="24">C82*D82*E82</f>
        <v>4703619.5487372018</v>
      </c>
      <c r="G82">
        <v>197.5</v>
      </c>
      <c r="H82" s="6">
        <f t="shared" ref="H82:H85" si="25">I60</f>
        <v>32.926040955631393</v>
      </c>
      <c r="I82" s="4">
        <f t="shared" ref="I82:I85" si="26">C82*G82*H82</f>
        <v>377167.79914675764</v>
      </c>
    </row>
    <row r="83" spans="1:9" x14ac:dyDescent="0.25">
      <c r="B83" t="s">
        <v>7</v>
      </c>
      <c r="C83">
        <v>86</v>
      </c>
      <c r="D83">
        <v>341</v>
      </c>
      <c r="E83" s="3">
        <f t="shared" si="23"/>
        <v>36.193939393939388</v>
      </c>
      <c r="F83" s="4">
        <f t="shared" si="24"/>
        <v>1061423.4666666666</v>
      </c>
      <c r="G83">
        <v>212.5</v>
      </c>
      <c r="H83" s="6">
        <f t="shared" si="25"/>
        <v>20.606060606060606</v>
      </c>
      <c r="I83" s="4">
        <f t="shared" si="26"/>
        <v>376575.75757575757</v>
      </c>
    </row>
    <row r="84" spans="1:9" x14ac:dyDescent="0.25">
      <c r="B84" t="s">
        <v>8</v>
      </c>
      <c r="C84">
        <v>100</v>
      </c>
      <c r="D84">
        <v>350</v>
      </c>
      <c r="E84" s="3">
        <f t="shared" si="23"/>
        <v>157.3068062827225</v>
      </c>
      <c r="F84" s="4">
        <f t="shared" si="24"/>
        <v>5505738.2198952874</v>
      </c>
      <c r="G84">
        <v>224</v>
      </c>
      <c r="H84" s="6">
        <f t="shared" si="25"/>
        <v>183.79319371727752</v>
      </c>
      <c r="I84" s="4">
        <f t="shared" si="26"/>
        <v>4116967.5392670166</v>
      </c>
    </row>
    <row r="85" spans="1:9" x14ac:dyDescent="0.25">
      <c r="B85" t="s">
        <v>9</v>
      </c>
      <c r="C85">
        <v>114</v>
      </c>
      <c r="D85">
        <v>358</v>
      </c>
      <c r="E85" s="3">
        <f t="shared" si="23"/>
        <v>88</v>
      </c>
      <c r="F85" s="4">
        <f t="shared" si="24"/>
        <v>3591456</v>
      </c>
      <c r="G85">
        <v>225</v>
      </c>
      <c r="H85" s="6">
        <f t="shared" si="25"/>
        <v>196</v>
      </c>
      <c r="I85" s="4">
        <f t="shared" si="26"/>
        <v>5027400</v>
      </c>
    </row>
    <row r="86" spans="1:9" x14ac:dyDescent="0.25">
      <c r="C86" s="10"/>
      <c r="D86" s="10"/>
      <c r="E86" s="10"/>
      <c r="F86" s="26">
        <f>SUM(F81:F85)</f>
        <v>17084640.766068388</v>
      </c>
      <c r="G86" s="14"/>
      <c r="H86" s="14"/>
      <c r="I86" s="26">
        <f>SUM(I81:I85)</f>
        <v>9976436.5959895328</v>
      </c>
    </row>
    <row r="87" spans="1:9" x14ac:dyDescent="0.25">
      <c r="E87" s="21" t="s">
        <v>47</v>
      </c>
      <c r="F87" s="22">
        <f>F86+I86</f>
        <v>27061077.362057921</v>
      </c>
      <c r="G87" t="s">
        <v>50</v>
      </c>
    </row>
    <row r="89" spans="1:9" x14ac:dyDescent="0.25">
      <c r="C89" t="s">
        <v>51</v>
      </c>
      <c r="E89" s="23">
        <f>F77-F87</f>
        <v>3786183.2843825556</v>
      </c>
    </row>
    <row r="91" spans="1:9" x14ac:dyDescent="0.25">
      <c r="A91" s="1" t="s">
        <v>52</v>
      </c>
    </row>
    <row r="92" spans="1:9" x14ac:dyDescent="0.25">
      <c r="E92" t="s">
        <v>61</v>
      </c>
      <c r="G92" s="7" t="s">
        <v>62</v>
      </c>
    </row>
    <row r="93" spans="1:9" x14ac:dyDescent="0.25">
      <c r="B93" s="24" t="s">
        <v>53</v>
      </c>
      <c r="C93" s="24" t="s">
        <v>54</v>
      </c>
      <c r="D93" s="24" t="s">
        <v>55</v>
      </c>
      <c r="E93" s="24" t="s">
        <v>56</v>
      </c>
      <c r="F93" s="24" t="s">
        <v>57</v>
      </c>
      <c r="G93" s="24" t="s">
        <v>58</v>
      </c>
      <c r="H93" s="24" t="s">
        <v>59</v>
      </c>
      <c r="I93" s="24" t="s">
        <v>60</v>
      </c>
    </row>
    <row r="94" spans="1:9" x14ac:dyDescent="0.25">
      <c r="B94" s="7">
        <v>283</v>
      </c>
      <c r="C94" s="4">
        <v>34312000</v>
      </c>
      <c r="D94" s="20">
        <f>C94-C95</f>
        <v>3476500</v>
      </c>
      <c r="E94" s="6">
        <v>6.55</v>
      </c>
      <c r="F94">
        <v>120</v>
      </c>
      <c r="H94" s="25"/>
    </row>
    <row r="95" spans="1:9" x14ac:dyDescent="0.25">
      <c r="B95" s="7">
        <v>270</v>
      </c>
      <c r="C95" s="4">
        <v>30835500</v>
      </c>
      <c r="D95" s="20">
        <f t="shared" ref="D95:D99" si="27">C95-C96</f>
        <v>3793500</v>
      </c>
      <c r="E95" s="6">
        <v>7.15</v>
      </c>
      <c r="F95" s="3">
        <f>F94-E94</f>
        <v>113.45</v>
      </c>
      <c r="G95" s="3">
        <f t="shared" ref="G95:G100" si="28">((B95-F94)-(B94-F95))/(LN((B95-F94)/(B94-F95)))</f>
        <v>159.57545650897131</v>
      </c>
      <c r="H95" s="25">
        <f>D94/G95</f>
        <v>21785.931721928377</v>
      </c>
      <c r="I95" s="20">
        <f>D94</f>
        <v>3476500</v>
      </c>
    </row>
    <row r="96" spans="1:9" x14ac:dyDescent="0.25">
      <c r="B96" s="7">
        <v>250</v>
      </c>
      <c r="C96" s="4">
        <v>27042000</v>
      </c>
      <c r="D96" s="20">
        <f t="shared" si="27"/>
        <v>2839000</v>
      </c>
      <c r="E96" s="6">
        <v>5.35</v>
      </c>
      <c r="F96" s="3">
        <f t="shared" ref="F96:F99" si="29">F95-E95</f>
        <v>106.3</v>
      </c>
      <c r="G96" s="3">
        <f t="shared" si="28"/>
        <v>149.71493246441605</v>
      </c>
      <c r="H96" s="25">
        <f t="shared" ref="H96:H100" si="30">D95/G96</f>
        <v>25338.153900591256</v>
      </c>
      <c r="I96" s="20">
        <f>D94+D95</f>
        <v>7270000</v>
      </c>
    </row>
    <row r="97" spans="2:9" x14ac:dyDescent="0.25">
      <c r="B97" s="7">
        <v>230</v>
      </c>
      <c r="C97" s="4">
        <v>24203000</v>
      </c>
      <c r="D97" s="20">
        <f t="shared" si="27"/>
        <v>3359000</v>
      </c>
      <c r="E97" s="6">
        <v>6.34</v>
      </c>
      <c r="F97" s="3">
        <f t="shared" si="29"/>
        <v>100.95</v>
      </c>
      <c r="G97" s="3">
        <f t="shared" si="28"/>
        <v>135.98141030224508</v>
      </c>
      <c r="H97" s="25">
        <f t="shared" si="30"/>
        <v>20877.853771995535</v>
      </c>
      <c r="I97" s="20">
        <f>D94+D95+D96</f>
        <v>10109000</v>
      </c>
    </row>
    <row r="98" spans="2:9" x14ac:dyDescent="0.25">
      <c r="B98" s="7">
        <v>200</v>
      </c>
      <c r="C98" s="4">
        <v>20844000</v>
      </c>
      <c r="D98" s="20">
        <f t="shared" si="27"/>
        <v>3931100</v>
      </c>
      <c r="E98" s="6">
        <v>7.42</v>
      </c>
      <c r="F98" s="3">
        <f t="shared" si="29"/>
        <v>94.61</v>
      </c>
      <c r="G98" s="3">
        <f t="shared" si="28"/>
        <v>116.27507789015979</v>
      </c>
      <c r="H98" s="25">
        <f t="shared" si="30"/>
        <v>28888.391742666532</v>
      </c>
      <c r="I98" s="20">
        <f>D94+D95+D96+D97</f>
        <v>13468000</v>
      </c>
    </row>
    <row r="99" spans="2:9" x14ac:dyDescent="0.25">
      <c r="B99" s="7">
        <v>160</v>
      </c>
      <c r="C99" s="4">
        <v>16912900</v>
      </c>
      <c r="D99" s="20">
        <f t="shared" si="27"/>
        <v>3803900</v>
      </c>
      <c r="E99" s="6">
        <v>7.17</v>
      </c>
      <c r="F99" s="3">
        <f t="shared" si="29"/>
        <v>87.19</v>
      </c>
      <c r="G99" s="3">
        <f t="shared" si="28"/>
        <v>86.955621448968841</v>
      </c>
      <c r="H99" s="25">
        <f t="shared" si="30"/>
        <v>45208.118054874954</v>
      </c>
      <c r="I99" s="20">
        <f>D94+D95+D96+D97+D98</f>
        <v>17399100</v>
      </c>
    </row>
    <row r="100" spans="2:9" x14ac:dyDescent="0.25">
      <c r="B100" s="7">
        <v>120</v>
      </c>
      <c r="C100" s="4">
        <v>13109000</v>
      </c>
      <c r="E100" s="6"/>
      <c r="F100" s="3">
        <f>F99-E99</f>
        <v>80.02</v>
      </c>
      <c r="G100" s="3">
        <f t="shared" si="28"/>
        <v>52.937946231880318</v>
      </c>
      <c r="H100" s="25">
        <f t="shared" si="30"/>
        <v>71855.828772390363</v>
      </c>
      <c r="I100" s="20">
        <f>D94+D95+D96+D97+D98+D99</f>
        <v>21203000</v>
      </c>
    </row>
    <row r="101" spans="2:9" x14ac:dyDescent="0.25">
      <c r="B101" s="14"/>
      <c r="C101" s="14"/>
      <c r="D101" s="26">
        <f>SUM(D94:D100)</f>
        <v>21203000</v>
      </c>
      <c r="E101" s="13">
        <f>SUM(E94:E100)</f>
        <v>39.979999999999997</v>
      </c>
      <c r="F101" s="14"/>
      <c r="G101" s="14"/>
      <c r="H101" s="27">
        <f>SUM(H95:H100)</f>
        <v>213954.27796444704</v>
      </c>
      <c r="I101" s="14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 Ardiana</dc:creator>
  <cp:lastModifiedBy>Dwi Ardiana</cp:lastModifiedBy>
  <dcterms:created xsi:type="dcterms:W3CDTF">2020-11-16T03:49:00Z</dcterms:created>
  <dcterms:modified xsi:type="dcterms:W3CDTF">2022-11-24T00:26:11Z</dcterms:modified>
</cp:coreProperties>
</file>