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PERKULIAHAN\20. AGUSTUS - DESEMBER 2022\STATISTIKA BISNIS-KELAS E\"/>
    </mc:Choice>
  </mc:AlternateContent>
  <xr:revisionPtr revIDLastSave="0" documentId="8_{6A799507-6383-4F2D-986E-43C9A93B058D}" xr6:coauthVersionLast="47" xr6:coauthVersionMax="47" xr10:uidLastSave="{00000000-0000-0000-0000-000000000000}"/>
  <bookViews>
    <workbookView xWindow="-110" yWindow="-110" windowWidth="19420" windowHeight="10300" activeTab="1" xr2:uid="{00000000-000D-0000-FFFF-FFFF00000000}"/>
  </bookViews>
  <sheets>
    <sheet name="1,2" sheetId="5" r:id="rId1"/>
    <sheet name="3" sheetId="1" r:id="rId2"/>
    <sheet name="3 (2)" sheetId="4" r:id="rId3"/>
    <sheet name="4" sheetId="2" r:id="rId4"/>
    <sheet name="5"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63" i="4" l="1"/>
  <c r="D33" i="5"/>
  <c r="D34" i="5" s="1"/>
  <c r="D35" i="5" s="1"/>
  <c r="E10" i="5"/>
  <c r="C17" i="5" s="1"/>
  <c r="C10" i="5"/>
  <c r="C16" i="5" s="1"/>
  <c r="E9" i="5"/>
  <c r="E8" i="5"/>
  <c r="E7" i="5"/>
  <c r="C15" i="5" l="1"/>
  <c r="Y60" i="1" l="1"/>
  <c r="L63" i="1"/>
  <c r="V57" i="1" s="1"/>
  <c r="L58" i="1"/>
  <c r="J63" i="1"/>
  <c r="J62" i="1"/>
  <c r="J59" i="1"/>
  <c r="J58" i="1"/>
  <c r="J61" i="1"/>
  <c r="J60" i="1"/>
  <c r="D60" i="4"/>
  <c r="B64" i="4" s="1"/>
  <c r="G52" i="4"/>
  <c r="C26" i="4"/>
  <c r="D26" i="4" s="1"/>
  <c r="D16" i="4"/>
  <c r="D11" i="4"/>
  <c r="D10" i="4"/>
  <c r="H7" i="4"/>
  <c r="H6" i="4"/>
  <c r="D63" i="4" l="1"/>
  <c r="B65" i="4"/>
  <c r="C29" i="4"/>
  <c r="D29" i="4" s="1"/>
  <c r="C47" i="4"/>
  <c r="D47" i="4" s="1"/>
  <c r="E41" i="4"/>
  <c r="C39" i="4"/>
  <c r="D39" i="4" s="1"/>
  <c r="E33" i="4"/>
  <c r="C31" i="4"/>
  <c r="D31" i="4" s="1"/>
  <c r="E25" i="4"/>
  <c r="C23" i="4"/>
  <c r="D23" i="4" s="1"/>
  <c r="E46" i="4"/>
  <c r="C44" i="4"/>
  <c r="D44" i="4" s="1"/>
  <c r="E38" i="4"/>
  <c r="C36" i="4"/>
  <c r="D36" i="4" s="1"/>
  <c r="E30" i="4"/>
  <c r="C28" i="4"/>
  <c r="D28" i="4" s="1"/>
  <c r="E22" i="4"/>
  <c r="C20" i="4"/>
  <c r="D20" i="4" s="1"/>
  <c r="E43" i="4"/>
  <c r="C41" i="4"/>
  <c r="D41" i="4" s="1"/>
  <c r="E35" i="4"/>
  <c r="C33" i="4"/>
  <c r="D33" i="4" s="1"/>
  <c r="E27" i="4"/>
  <c r="C25" i="4"/>
  <c r="D25" i="4" s="1"/>
  <c r="E19" i="4"/>
  <c r="E48" i="4"/>
  <c r="C46" i="4"/>
  <c r="D46" i="4" s="1"/>
  <c r="E40" i="4"/>
  <c r="C38" i="4"/>
  <c r="D38" i="4" s="1"/>
  <c r="E32" i="4"/>
  <c r="C30" i="4"/>
  <c r="D30" i="4" s="1"/>
  <c r="E24" i="4"/>
  <c r="C22" i="4"/>
  <c r="D22" i="4" s="1"/>
  <c r="E45" i="4"/>
  <c r="C43" i="4"/>
  <c r="D43" i="4" s="1"/>
  <c r="E37" i="4"/>
  <c r="C35" i="4"/>
  <c r="D35" i="4" s="1"/>
  <c r="E29" i="4"/>
  <c r="C27" i="4"/>
  <c r="D27" i="4" s="1"/>
  <c r="E21" i="4"/>
  <c r="C19" i="4"/>
  <c r="D19" i="4" s="1"/>
  <c r="C48" i="4"/>
  <c r="D48" i="4" s="1"/>
  <c r="E42" i="4"/>
  <c r="C40" i="4"/>
  <c r="D40" i="4" s="1"/>
  <c r="E34" i="4"/>
  <c r="C32" i="4"/>
  <c r="D32" i="4" s="1"/>
  <c r="E26" i="4"/>
  <c r="C24" i="4"/>
  <c r="D24" i="4" s="1"/>
  <c r="E47" i="4"/>
  <c r="C45" i="4"/>
  <c r="D45" i="4" s="1"/>
  <c r="E39" i="4"/>
  <c r="C37" i="4"/>
  <c r="D37" i="4" s="1"/>
  <c r="E31" i="4"/>
  <c r="E23" i="4"/>
  <c r="C21" i="4"/>
  <c r="D21" i="4" s="1"/>
  <c r="E36" i="4"/>
  <c r="E20" i="4"/>
  <c r="C42" i="4"/>
  <c r="D42" i="4" s="1"/>
  <c r="E28" i="4"/>
  <c r="C34" i="4"/>
  <c r="D34" i="4" s="1"/>
  <c r="E44" i="4"/>
  <c r="F65" i="4" l="1"/>
  <c r="D64" i="4"/>
  <c r="B66" i="4"/>
  <c r="D49" i="4"/>
  <c r="F64" i="4"/>
  <c r="D51" i="4" l="1"/>
  <c r="D52" i="4" s="1"/>
  <c r="E52" i="4"/>
  <c r="F52" i="4" s="1"/>
  <c r="D65" i="4"/>
  <c r="B67" i="4"/>
  <c r="D67" i="4" l="1"/>
  <c r="E67" i="4" s="1"/>
  <c r="D66" i="4"/>
  <c r="E65" i="4"/>
  <c r="G65" i="4" s="1"/>
  <c r="E63" i="4"/>
  <c r="F66" i="4"/>
  <c r="G63" i="4" l="1"/>
  <c r="E66" i="4"/>
  <c r="G66" i="4" s="1"/>
  <c r="E64" i="4"/>
  <c r="G64" i="4" s="1"/>
  <c r="F67" i="4"/>
  <c r="E68" i="4" l="1"/>
  <c r="G67" i="4"/>
  <c r="G68" i="4" s="1"/>
  <c r="D72" i="4" s="1"/>
  <c r="H63" i="4" l="1"/>
  <c r="H64" i="4"/>
  <c r="I64" i="4" s="1"/>
  <c r="J64" i="4" s="1"/>
  <c r="H65" i="4"/>
  <c r="I65" i="4" s="1"/>
  <c r="J65" i="4" s="1"/>
  <c r="H66" i="4"/>
  <c r="I66" i="4" s="1"/>
  <c r="J66" i="4" s="1"/>
  <c r="H67" i="4"/>
  <c r="I67" i="4" s="1"/>
  <c r="J67" i="4" s="1"/>
  <c r="H68" i="4" l="1"/>
  <c r="I63" i="4"/>
  <c r="I68" i="4" l="1"/>
  <c r="J63" i="4"/>
  <c r="J68" i="4" s="1"/>
  <c r="D73" i="4" s="1"/>
  <c r="J31" i="1" l="1"/>
  <c r="H18" i="3" l="1"/>
  <c r="H14" i="3"/>
  <c r="I14" i="3" s="1"/>
  <c r="F15" i="3"/>
  <c r="H15" i="3" s="1"/>
  <c r="F14" i="3"/>
  <c r="E19" i="3"/>
  <c r="F18" i="3"/>
  <c r="G18" i="3" s="1"/>
  <c r="F17" i="3"/>
  <c r="G17" i="3" s="1"/>
  <c r="F16" i="3"/>
  <c r="G16" i="3" s="1"/>
  <c r="G14" i="3"/>
  <c r="H17" i="3" l="1"/>
  <c r="G15" i="3"/>
  <c r="H16" i="3"/>
  <c r="G19" i="3"/>
  <c r="E23" i="3" s="1"/>
  <c r="I15" i="3"/>
  <c r="I16" i="3"/>
  <c r="I17" i="3"/>
  <c r="I18" i="3"/>
  <c r="I19" i="3" l="1"/>
  <c r="F29" i="3" s="1"/>
  <c r="H19" i="3"/>
  <c r="I25" i="2" l="1"/>
  <c r="S14" i="2" s="1"/>
  <c r="I16" i="2"/>
  <c r="I17" i="2"/>
  <c r="I18" i="2"/>
  <c r="I19" i="2"/>
  <c r="I20" i="2"/>
  <c r="I21" i="2"/>
  <c r="I22" i="2"/>
  <c r="I23" i="2"/>
  <c r="I24" i="2"/>
  <c r="I15" i="2"/>
  <c r="G25" i="2"/>
  <c r="H58" i="1"/>
  <c r="H62" i="1"/>
  <c r="L59" i="1"/>
  <c r="L62" i="1"/>
  <c r="H61" i="1"/>
  <c r="L61" i="1" s="1"/>
  <c r="H60" i="1"/>
  <c r="L60" i="1" s="1"/>
  <c r="H59" i="1"/>
  <c r="W43" i="1"/>
  <c r="F53" i="1"/>
  <c r="J41" i="1"/>
  <c r="J42" i="1"/>
  <c r="J53" i="1" s="1"/>
  <c r="J43" i="1"/>
  <c r="J44" i="1"/>
  <c r="J45" i="1"/>
  <c r="J46" i="1"/>
  <c r="J47" i="1"/>
  <c r="J48" i="1"/>
  <c r="J49" i="1"/>
  <c r="J50" i="1"/>
  <c r="J51" i="1"/>
  <c r="J52" i="1"/>
  <c r="J40" i="1"/>
  <c r="C47" i="1"/>
  <c r="M29" i="1"/>
  <c r="M21" i="1"/>
  <c r="H19" i="1"/>
  <c r="H18" i="1"/>
  <c r="J18" i="1" s="1"/>
  <c r="L51" i="1" s="1"/>
  <c r="N51" i="1" s="1"/>
  <c r="K17" i="2" l="1"/>
  <c r="M17" i="2" s="1"/>
  <c r="K15" i="2"/>
  <c r="K18" i="2"/>
  <c r="M18" i="2" s="1"/>
  <c r="K19" i="2"/>
  <c r="M19" i="2" s="1"/>
  <c r="K20" i="2"/>
  <c r="M20" i="2" s="1"/>
  <c r="K21" i="2"/>
  <c r="M21" i="2" s="1"/>
  <c r="K22" i="2"/>
  <c r="M22" i="2" s="1"/>
  <c r="K23" i="2"/>
  <c r="M23" i="2" s="1"/>
  <c r="K16" i="2"/>
  <c r="M16" i="2" s="1"/>
  <c r="K24" i="2"/>
  <c r="M24" i="2" s="1"/>
  <c r="L44" i="1"/>
  <c r="N44" i="1" s="1"/>
  <c r="L52" i="1"/>
  <c r="N52" i="1" s="1"/>
  <c r="H63" i="1"/>
  <c r="L45" i="1"/>
  <c r="N45" i="1" s="1"/>
  <c r="N58" i="1"/>
  <c r="L47" i="1"/>
  <c r="N47" i="1" s="1"/>
  <c r="L46" i="1"/>
  <c r="N46" i="1" s="1"/>
  <c r="L40" i="1"/>
  <c r="L48" i="1"/>
  <c r="N48" i="1" s="1"/>
  <c r="L41" i="1"/>
  <c r="N41" i="1" s="1"/>
  <c r="L42" i="1"/>
  <c r="N42" i="1" s="1"/>
  <c r="L50" i="1"/>
  <c r="N50" i="1" s="1"/>
  <c r="L49" i="1"/>
  <c r="N49" i="1" s="1"/>
  <c r="L43" i="1"/>
  <c r="N43" i="1" s="1"/>
  <c r="G53" i="1"/>
  <c r="N40" i="1" l="1"/>
  <c r="N53" i="1" s="1"/>
  <c r="L53" i="1"/>
  <c r="N61" i="1"/>
  <c r="O61" i="1" s="1"/>
  <c r="N59" i="1"/>
  <c r="O59" i="1" s="1"/>
  <c r="M15" i="2"/>
  <c r="M25" i="2" s="1"/>
  <c r="U19" i="2" s="1"/>
  <c r="U25" i="2" s="1"/>
  <c r="K25" i="2"/>
  <c r="O58" i="1"/>
  <c r="N62" i="1"/>
  <c r="O62" i="1" s="1"/>
  <c r="N60" i="1"/>
  <c r="O60" i="1" s="1"/>
  <c r="O63" i="1" l="1"/>
  <c r="N63" i="1"/>
</calcChain>
</file>

<file path=xl/sharedStrings.xml><?xml version="1.0" encoding="utf-8"?>
<sst xmlns="http://schemas.openxmlformats.org/spreadsheetml/2006/main" count="180" uniqueCount="114">
  <si>
    <t>No</t>
  </si>
  <si>
    <t>Sampel</t>
  </si>
  <si>
    <t xml:space="preserve">a. Find the mean and median </t>
  </si>
  <si>
    <t xml:space="preserve">Mean: </t>
  </si>
  <si>
    <t>=</t>
  </si>
  <si>
    <t>Median:</t>
  </si>
  <si>
    <t>Data ke-15 + Data Ke-16</t>
  </si>
  <si>
    <t>9 + 9</t>
  </si>
  <si>
    <t>Jadi, mean (rata-rata) jumlah barang yang beli customer adalah 9 dan mediannya (nilai tengah) adalah 9</t>
  </si>
  <si>
    <t>b. Find the range and the standar deviation</t>
  </si>
  <si>
    <t>Range:</t>
  </si>
  <si>
    <t>Nilai max - Nilai min</t>
  </si>
  <si>
    <t>Standar Deviasi:</t>
  </si>
  <si>
    <t xml:space="preserve"> 18 - 4</t>
  </si>
  <si>
    <t>M</t>
  </si>
  <si>
    <t>fM</t>
  </si>
  <si>
    <t>f</t>
  </si>
  <si>
    <t>c. Find the class interval and the number of class</t>
  </si>
  <si>
    <t>Data (x)</t>
  </si>
  <si>
    <t>Data (X)</t>
  </si>
  <si>
    <t>Frekuensi (Y)</t>
  </si>
  <si>
    <t>XY</t>
  </si>
  <si>
    <t>X - Mean</t>
  </si>
  <si>
    <t>Jadi, range jumlah barang yang dibeli customer adalah 14 dan standar deviasinya adalah 3,57</t>
  </si>
  <si>
    <t>Kelas:</t>
  </si>
  <si>
    <t>k = 5</t>
  </si>
  <si>
    <t>Interval:</t>
  </si>
  <si>
    <t>Nilai max - Nilai Min</t>
  </si>
  <si>
    <t>k</t>
  </si>
  <si>
    <t>(18-4)</t>
  </si>
  <si>
    <t>Jadi, jumlah kelas yang direkomendasikan oleh 30 data adalah 5 kelas agar dapat memecahkan semua data dan memisahkan antar kelas secara jelas.</t>
  </si>
  <si>
    <t>d. Find the mean and standar deviation</t>
  </si>
  <si>
    <t>Kelas</t>
  </si>
  <si>
    <t>4 - 6</t>
  </si>
  <si>
    <t>7 - 9</t>
  </si>
  <si>
    <t>10 - 12</t>
  </si>
  <si>
    <t>13 - 15</t>
  </si>
  <si>
    <t>16 - 18</t>
  </si>
  <si>
    <t>Mean:</t>
  </si>
  <si>
    <t>Σf(M - mean)²</t>
  </si>
  <si>
    <t>Standar deviasi:</t>
  </si>
  <si>
    <t>a. Compute the sample variance</t>
  </si>
  <si>
    <t>Harga</t>
  </si>
  <si>
    <t>(x - mean)²</t>
  </si>
  <si>
    <t>a. Variasi Sampel</t>
  </si>
  <si>
    <t>Variasi Sampel:</t>
  </si>
  <si>
    <t>b. Deviasi Sampel</t>
  </si>
  <si>
    <t>Deviasi Sampel:</t>
  </si>
  <si>
    <t>Jadi, variasi sampel harga tarif kamar adalah $123,66 dan deviasi sampelnya adalah 11,12</t>
  </si>
  <si>
    <r>
      <rPr>
        <b/>
        <sz val="14"/>
        <color theme="1"/>
        <rFont val="Calibri"/>
        <family val="2"/>
        <scheme val="minor"/>
      </rPr>
      <t>Mengapa mean dan standar deviasi pada data berkelompok dan tidak berkelompok:</t>
    </r>
    <r>
      <rPr>
        <b/>
        <sz val="11"/>
        <color theme="1"/>
        <rFont val="Calibri"/>
        <family val="2"/>
        <scheme val="minor"/>
      </rPr>
      <t xml:space="preserve">                                                                                                                       </t>
    </r>
    <r>
      <rPr>
        <sz val="11"/>
        <color theme="1"/>
        <rFont val="Calibri"/>
        <family val="2"/>
        <scheme val="minor"/>
      </rPr>
      <t xml:space="preserve">Adanya perbedaan disebabkan karena adanya dasar perhitungan yang digunakan oleh keduanya. Pada data berkelompok, data yang digunakan berdasakarkan atas pembagian kelas dan juga interval. Sedangkan, pada data yang tidak berkelompok, data yang digunakan adalah data yang tersedia dan tidak perlu diolah lagi. perbedaan antara keduanya menyebabkan perbedaan hasil perhitungan mean (rata-rata) dan juga standar deviasinya. </t>
    </r>
  </si>
  <si>
    <t>20-30</t>
  </si>
  <si>
    <t>30-40</t>
  </si>
  <si>
    <t>40-50</t>
  </si>
  <si>
    <t>50-60</t>
  </si>
  <si>
    <t>60-70</t>
  </si>
  <si>
    <t>f.M</t>
  </si>
  <si>
    <r>
      <t>(M-Mean)</t>
    </r>
    <r>
      <rPr>
        <b/>
        <vertAlign val="superscript"/>
        <sz val="12"/>
        <color theme="1"/>
        <rFont val="Calibri (Body)"/>
      </rPr>
      <t>2</t>
    </r>
  </si>
  <si>
    <r>
      <rPr>
        <b/>
        <sz val="12"/>
        <color theme="1"/>
        <rFont val="Calibri"/>
        <family val="2"/>
      </rPr>
      <t xml:space="preserve">Σf </t>
    </r>
    <r>
      <rPr>
        <b/>
        <sz val="12"/>
        <color theme="1"/>
        <rFont val="Calibri"/>
        <family val="2"/>
        <scheme val="minor"/>
      </rPr>
      <t>(M-Mean)</t>
    </r>
    <r>
      <rPr>
        <b/>
        <vertAlign val="superscript"/>
        <sz val="12"/>
        <color theme="1"/>
        <rFont val="Calibri (Body)"/>
      </rPr>
      <t>2</t>
    </r>
  </si>
  <si>
    <t>a. Mean</t>
  </si>
  <si>
    <t>b. Standar Deviasi</t>
  </si>
  <si>
    <t>Jadi, Nilai rata - rata usia dari 60 orang pertama saat black Friday di toko retail adalah 47,29</t>
  </si>
  <si>
    <t>Jadi, standar deviasi usia dari 60 orang pertama saat black Friday di toko retail adalah 12,18</t>
  </si>
  <si>
    <t>3.</t>
  </si>
  <si>
    <t xml:space="preserve">Banyaknya data: </t>
  </si>
  <si>
    <t>Nilai min:</t>
  </si>
  <si>
    <t>Nilai max:</t>
  </si>
  <si>
    <t>a. Find the mean and median of the number of the items</t>
  </si>
  <si>
    <t>Mean/ x̄</t>
  </si>
  <si>
    <t>Median</t>
  </si>
  <si>
    <t>Jadi, berdasarkan data di atas maka besarnya mean adalah 9,1 sedangkan mediannya besarnya yaitu 9</t>
  </si>
  <si>
    <t>b. Find the range and the standard deviation of the number of items</t>
  </si>
  <si>
    <t>Range</t>
  </si>
  <si>
    <t>Standard deviation</t>
  </si>
  <si>
    <t>Number of Item</t>
  </si>
  <si>
    <t>x-x̄</t>
  </si>
  <si>
    <r>
      <t>(x-x̄)</t>
    </r>
    <r>
      <rPr>
        <vertAlign val="superscript"/>
        <sz val="11"/>
        <color rgb="FF000000"/>
        <rFont val="Times New Roman"/>
        <family val="1"/>
      </rPr>
      <t>2</t>
    </r>
  </si>
  <si>
    <t>Total</t>
  </si>
  <si>
    <t>Variasi</t>
  </si>
  <si>
    <t>Standard Derivasi</t>
  </si>
  <si>
    <t>Jadi, berdasarkan data di atas maka range dari data tersebut sebesar 14</t>
  </si>
  <si>
    <t>Sedangkan standard variasi sebesar 3,56</t>
  </si>
  <si>
    <t>c. Organize the number of items into a frequency distribution</t>
  </si>
  <si>
    <t>1.  Mencari k</t>
  </si>
  <si>
    <r>
      <t>2</t>
    </r>
    <r>
      <rPr>
        <vertAlign val="superscript"/>
        <sz val="11"/>
        <color theme="1"/>
        <rFont val="Times New Roman"/>
        <family val="1"/>
      </rPr>
      <t>k</t>
    </r>
    <r>
      <rPr>
        <sz val="11"/>
        <color theme="1"/>
        <rFont val="Times New Roman"/>
        <family val="1"/>
      </rPr>
      <t>&gt;30</t>
    </r>
  </si>
  <si>
    <t>2.  Mencari range</t>
  </si>
  <si>
    <t>3. Distribusi Frekuensi</t>
  </si>
  <si>
    <t>Interval Kelas</t>
  </si>
  <si>
    <t>Frequency</t>
  </si>
  <si>
    <t>Midpoint of Each Class (M)</t>
  </si>
  <si>
    <t>FxM</t>
  </si>
  <si>
    <t>M-x̄</t>
  </si>
  <si>
    <r>
      <t>(M-x̄)</t>
    </r>
    <r>
      <rPr>
        <vertAlign val="superscript"/>
        <sz val="11"/>
        <color rgb="FF000000"/>
        <rFont val="Times New Roman"/>
        <family val="1"/>
      </rPr>
      <t>2</t>
    </r>
  </si>
  <si>
    <r>
      <t>f. (M-x̄)</t>
    </r>
    <r>
      <rPr>
        <vertAlign val="superscript"/>
        <sz val="11"/>
        <color rgb="FF000000"/>
        <rFont val="Times New Roman"/>
        <family val="1"/>
      </rPr>
      <t>2</t>
    </r>
  </si>
  <si>
    <t>-</t>
  </si>
  <si>
    <t>Jadi, dengan menggunakan rumus pada pertemuan sebelumnya,  maka jumlah kelasnya 5 dengan range interval kelas sebesar 2,8</t>
  </si>
  <si>
    <t>d. Find the mean and standard deviation</t>
  </si>
  <si>
    <t>Standart deviation</t>
  </si>
  <si>
    <t>Kesimpulannya, berdasarkan data distribusi frekuensi ditemukan mean sebesar 9,2667 dan standart deviation sebesar 3,4341.</t>
  </si>
  <si>
    <t>Hal ini berbeda karena pada distribusi frekuensi menggunakan midpoint sehingga datanya tidak secara pasti seperti data frekuensi tunggal.</t>
  </si>
  <si>
    <t>1.</t>
  </si>
  <si>
    <t>Bulan</t>
  </si>
  <si>
    <t>Jumlah Saham yang dibeli (Y)</t>
  </si>
  <si>
    <t>Harga per Saham (X)</t>
  </si>
  <si>
    <t>Juni</t>
  </si>
  <si>
    <t>Agustus</t>
  </si>
  <si>
    <t>November</t>
  </si>
  <si>
    <t>Weighted mean price per share</t>
  </si>
  <si>
    <t>Jadi, harga rata-rata saham tertimbang adalah $22,91</t>
  </si>
  <si>
    <t>2.</t>
  </si>
  <si>
    <t>Nilai pada akhir periode (2001) =</t>
  </si>
  <si>
    <t>Nilai pada awal periode (2015)=</t>
  </si>
  <si>
    <t>Geometric mean annual increase for the period</t>
  </si>
  <si>
    <t>Rata-rata Geometri=</t>
  </si>
  <si>
    <t>Jadi, rata-rata geometri tahunan pada kenaikan periode tersebut adalah 8,655%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</si>
</sst>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Rp&quot;* #,##0_-;\-&quot;Rp&quot;* #,##0_-;_-&quot;Rp&quot;* &quot;-&quot;_-;_-@_-"/>
    <numFmt numFmtId="41" formatCode="_-* #,##0_-;\-* #,##0_-;_-* &quot;-&quot;_-;_-@_-"/>
    <numFmt numFmtId="43" formatCode="_-* #,##0.00_-;\-* #,##0.00_-;_-* &quot;-&quot;??_-;_-@_-"/>
    <numFmt numFmtId="164" formatCode="_-* #,##0.0_-;\-* #,##0.0_-;_-* &quot;-&quot;_-;_-@_-"/>
    <numFmt numFmtId="165" formatCode="0.0"/>
    <numFmt numFmtId="166" formatCode="_-* #,##0.00_-;\-* #,##0.00_-;_-* &quot;-&quot;?_-;_-@_-"/>
    <numFmt numFmtId="167" formatCode="_([$$-409]* #,##0.00_);_([$$-409]* \(#,##0.00\);_([$$-409]* &quot;-&quot;??_);_(@_)"/>
    <numFmt numFmtId="168" formatCode="_-[$$-409]* #,##0.00_ ;_-[$$-409]* \-#,##0.00\ ;_-[$$-409]* &quot;-&quot;??_ ;_-@_ "/>
    <numFmt numFmtId="170" formatCode="0.0000"/>
    <numFmt numFmtId="172" formatCode="_-* #,##0_-;\-* #,##0_-;_-* &quot;-&quot;??_-;_-@_-"/>
  </numFmts>
  <fonts count="2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u/>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b/>
      <sz val="12"/>
      <color rgb="FF000000"/>
      <name val="Calibri"/>
      <family val="2"/>
      <scheme val="minor"/>
    </font>
    <font>
      <b/>
      <sz val="12"/>
      <color theme="1"/>
      <name val="Calibri"/>
      <family val="2"/>
      <scheme val="minor"/>
    </font>
    <font>
      <b/>
      <vertAlign val="superscript"/>
      <sz val="12"/>
      <color theme="1"/>
      <name val="Calibri (Body)"/>
    </font>
    <font>
      <b/>
      <sz val="12"/>
      <color theme="1"/>
      <name val="Calibri"/>
      <family val="2"/>
    </font>
    <font>
      <sz val="11"/>
      <color theme="1"/>
      <name val="Times New Roman"/>
      <family val="1"/>
    </font>
    <font>
      <sz val="12"/>
      <color theme="1"/>
      <name val="Times New Roman"/>
      <family val="1"/>
    </font>
    <font>
      <sz val="10"/>
      <color theme="1"/>
      <name val="Times New Roman"/>
      <family val="1"/>
    </font>
    <font>
      <sz val="11"/>
      <color rgb="FF000000"/>
      <name val="Times New Roman"/>
      <family val="1"/>
    </font>
    <font>
      <vertAlign val="superscript"/>
      <sz val="11"/>
      <color rgb="FF000000"/>
      <name val="Times New Roman"/>
      <family val="1"/>
    </font>
    <font>
      <vertAlign val="superscript"/>
      <sz val="11"/>
      <color theme="1"/>
      <name val="Times New Roman"/>
      <family val="1"/>
    </font>
    <font>
      <sz val="11"/>
      <color rgb="FF000000"/>
      <name val="Calibri"/>
      <family val="2"/>
      <scheme val="minor"/>
    </font>
    <font>
      <u val="singleAccounting"/>
      <sz val="11"/>
      <color theme="1"/>
      <name val="Calibri"/>
      <family val="2"/>
      <charset val="1"/>
      <scheme val="minor"/>
    </font>
    <font>
      <sz val="9"/>
      <color theme="1"/>
      <name val="Calibri"/>
      <family val="2"/>
      <charset val="1"/>
      <scheme val="minor"/>
    </font>
  </fonts>
  <fills count="11">
    <fill>
      <patternFill patternType="none"/>
    </fill>
    <fill>
      <patternFill patternType="gray125"/>
    </fill>
    <fill>
      <patternFill patternType="solid">
        <fgColor rgb="FFCCCCFF"/>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FF00"/>
        <bgColor indexed="64"/>
      </patternFill>
    </fill>
    <fill>
      <patternFill patternType="solid">
        <fgColor theme="7"/>
        <bgColor indexed="64"/>
      </patternFill>
    </fill>
    <fill>
      <patternFill patternType="solid">
        <fgColor theme="2"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0" fillId="0" borderId="0" xfId="0"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0" fillId="0" borderId="0" xfId="0"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
    </xf>
    <xf numFmtId="0" fontId="4" fillId="0" borderId="0" xfId="0" applyFont="1"/>
    <xf numFmtId="0" fontId="2" fillId="0" borderId="0" xfId="0" applyFont="1"/>
    <xf numFmtId="0" fontId="3" fillId="0" borderId="0" xfId="0" applyFont="1"/>
    <xf numFmtId="0" fontId="0" fillId="4" borderId="1" xfId="0" applyFill="1" applyBorder="1"/>
    <xf numFmtId="0" fontId="2" fillId="4" borderId="1" xfId="0" applyFont="1" applyFill="1" applyBorder="1" applyAlignment="1">
      <alignment horizontal="center"/>
    </xf>
    <xf numFmtId="0" fontId="0" fillId="0" borderId="0" xfId="0" applyAlignment="1">
      <alignment horizontal="center" vertical="center"/>
    </xf>
    <xf numFmtId="165" fontId="3" fillId="0" borderId="0" xfId="0" applyNumberFormat="1" applyFont="1" applyAlignment="1">
      <alignment horizontal="left"/>
    </xf>
    <xf numFmtId="166" fontId="0" fillId="0" borderId="1" xfId="0" applyNumberFormat="1" applyBorder="1"/>
    <xf numFmtId="0" fontId="0" fillId="4" borderId="1" xfId="0" applyFill="1" applyBorder="1" applyAlignment="1">
      <alignment horizontal="center"/>
    </xf>
    <xf numFmtId="166" fontId="0" fillId="4" borderId="1" xfId="0" applyNumberFormat="1" applyFill="1" applyBorder="1" applyAlignment="1">
      <alignment horizontal="center"/>
    </xf>
    <xf numFmtId="0" fontId="2" fillId="4" borderId="1" xfId="0" applyFont="1" applyFill="1" applyBorder="1"/>
    <xf numFmtId="0" fontId="4" fillId="0" borderId="0" xfId="0" applyFont="1" applyAlignment="1">
      <alignment horizontal="center" vertical="center"/>
    </xf>
    <xf numFmtId="0" fontId="0" fillId="0" borderId="0" xfId="0" applyAlignment="1">
      <alignment vertical="top" wrapText="1"/>
    </xf>
    <xf numFmtId="0" fontId="0" fillId="0" borderId="0" xfId="0" applyAlignment="1">
      <alignment horizontal="right"/>
    </xf>
    <xf numFmtId="41" fontId="0" fillId="0" borderId="1" xfId="1" applyFont="1" applyBorder="1" applyAlignment="1">
      <alignment horizontal="center" vertical="center"/>
    </xf>
    <xf numFmtId="41" fontId="0" fillId="4" borderId="1" xfId="1" applyFont="1" applyFill="1" applyBorder="1" applyAlignment="1">
      <alignment horizontal="center" vertical="center"/>
    </xf>
    <xf numFmtId="167" fontId="0" fillId="3" borderId="1" xfId="0" applyNumberFormat="1" applyFill="1" applyBorder="1" applyAlignment="1">
      <alignment horizontal="center"/>
    </xf>
    <xf numFmtId="0" fontId="2" fillId="0" borderId="0" xfId="0" applyFont="1" applyAlignment="1">
      <alignment horizontal="right"/>
    </xf>
    <xf numFmtId="0" fontId="0" fillId="3" borderId="1" xfId="0" applyFill="1" applyBorder="1" applyAlignment="1">
      <alignment horizontal="center"/>
    </xf>
    <xf numFmtId="0" fontId="2" fillId="6" borderId="1" xfId="0" applyFont="1" applyFill="1" applyBorder="1" applyAlignment="1">
      <alignment horizontal="center"/>
    </xf>
    <xf numFmtId="0" fontId="0" fillId="3" borderId="1" xfId="0" applyFill="1" applyBorder="1"/>
    <xf numFmtId="0" fontId="8" fillId="6" borderId="1" xfId="0" applyFont="1" applyFill="1" applyBorder="1" applyAlignment="1">
      <alignment horizontal="center"/>
    </xf>
    <xf numFmtId="0" fontId="9" fillId="6" borderId="1" xfId="0" applyFont="1" applyFill="1" applyBorder="1" applyAlignment="1">
      <alignment horizontal="center"/>
    </xf>
    <xf numFmtId="1" fontId="0" fillId="3" borderId="1" xfId="0" applyNumberFormat="1" applyFill="1" applyBorder="1"/>
    <xf numFmtId="1" fontId="3" fillId="0" borderId="0" xfId="0" applyNumberFormat="1" applyFont="1"/>
    <xf numFmtId="164" fontId="0" fillId="0" borderId="1" xfId="1" applyNumberFormat="1" applyFont="1" applyFill="1" applyBorder="1" applyAlignment="1">
      <alignment horizontal="center" vertical="center"/>
    </xf>
    <xf numFmtId="0" fontId="2" fillId="2" borderId="0" xfId="0" applyFont="1" applyFill="1" applyAlignment="1">
      <alignment horizontal="left"/>
    </xf>
    <xf numFmtId="0" fontId="0" fillId="5" borderId="1" xfId="0" applyFill="1" applyBorder="1" applyAlignment="1">
      <alignment wrapText="1"/>
    </xf>
    <xf numFmtId="0" fontId="0" fillId="2" borderId="0" xfId="0" applyFill="1" applyAlignment="1">
      <alignment horizontal="left"/>
    </xf>
    <xf numFmtId="16" fontId="6" fillId="0" borderId="0" xfId="0" applyNumberFormat="1" applyFont="1" applyAlignment="1">
      <alignment horizontal="left"/>
    </xf>
    <xf numFmtId="16" fontId="5" fillId="0" borderId="0" xfId="0" applyNumberFormat="1" applyFont="1" applyAlignment="1">
      <alignment horizontal="left"/>
    </xf>
    <xf numFmtId="0" fontId="2" fillId="4" borderId="1" xfId="0" applyFont="1" applyFill="1" applyBorder="1" applyAlignment="1">
      <alignment horizontal="center" vertical="center"/>
    </xf>
    <xf numFmtId="0" fontId="0" fillId="0" borderId="1" xfId="0" applyBorder="1" applyAlignment="1">
      <alignment horizontal="center"/>
    </xf>
    <xf numFmtId="164" fontId="3" fillId="0" borderId="0" xfId="1" applyNumberFormat="1" applyFont="1" applyAlignment="1">
      <alignment vertical="top"/>
    </xf>
    <xf numFmtId="2" fontId="3" fillId="0" borderId="0" xfId="0" applyNumberFormat="1" applyFont="1" applyAlignment="1">
      <alignment horizontal="left"/>
    </xf>
    <xf numFmtId="0" fontId="0" fillId="5" borderId="1" xfId="0" applyFill="1" applyBorder="1" applyAlignment="1">
      <alignment horizontal="left" wrapText="1"/>
    </xf>
    <xf numFmtId="0" fontId="2" fillId="4" borderId="1" xfId="0" applyFont="1" applyFill="1" applyBorder="1" applyAlignment="1">
      <alignment horizontal="center"/>
    </xf>
    <xf numFmtId="0" fontId="0" fillId="4" borderId="1" xfId="0" applyFill="1" applyBorder="1" applyAlignment="1">
      <alignment horizontal="center"/>
    </xf>
    <xf numFmtId="164" fontId="0" fillId="4" borderId="1" xfId="0" applyNumberFormat="1" applyFill="1" applyBorder="1" applyAlignment="1">
      <alignment horizontal="center"/>
    </xf>
    <xf numFmtId="0" fontId="4" fillId="0" borderId="0" xfId="0" applyFont="1" applyAlignment="1">
      <alignment horizontal="center" vertical="center"/>
    </xf>
    <xf numFmtId="0" fontId="0" fillId="0" borderId="0" xfId="0" applyAlignment="1">
      <alignment horizontal="center"/>
    </xf>
    <xf numFmtId="0" fontId="0" fillId="5" borderId="1" xfId="0" applyFill="1" applyBorder="1" applyAlignment="1">
      <alignment horizontal="left" vertical="top" wrapText="1"/>
    </xf>
    <xf numFmtId="49" fontId="0" fillId="0" borderId="1" xfId="0" applyNumberFormat="1" applyBorder="1" applyAlignment="1">
      <alignment horizontal="center"/>
    </xf>
    <xf numFmtId="0" fontId="0" fillId="5" borderId="1" xfId="0" applyFill="1" applyBorder="1" applyAlignment="1">
      <alignment horizontal="left" vertical="center" wrapText="1"/>
    </xf>
    <xf numFmtId="0" fontId="2" fillId="0" borderId="0" xfId="0" applyFont="1" applyAlignment="1">
      <alignment horizontal="center"/>
    </xf>
    <xf numFmtId="0" fontId="0" fillId="4" borderId="2" xfId="0" applyFill="1" applyBorder="1" applyAlignment="1">
      <alignment horizontal="center"/>
    </xf>
    <xf numFmtId="0" fontId="0" fillId="4" borderId="4" xfId="0" applyFill="1" applyBorder="1" applyAlignment="1">
      <alignment horizontal="center"/>
    </xf>
    <xf numFmtId="0" fontId="0" fillId="4" borderId="3" xfId="0" applyFill="1" applyBorder="1" applyAlignment="1">
      <alignment horizont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41" fontId="0" fillId="4" borderId="2" xfId="0" applyNumberFormat="1" applyFill="1" applyBorder="1" applyAlignment="1">
      <alignment horizontal="center" vertical="center"/>
    </xf>
    <xf numFmtId="0" fontId="2" fillId="0" borderId="0" xfId="0" applyFont="1" applyAlignment="1">
      <alignment horizontal="right"/>
    </xf>
    <xf numFmtId="41" fontId="0" fillId="0" borderId="1" xfId="0" applyNumberFormat="1" applyBorder="1" applyAlignment="1">
      <alignment horizontal="center"/>
    </xf>
    <xf numFmtId="167" fontId="0" fillId="3" borderId="2" xfId="0" applyNumberFormat="1" applyFill="1" applyBorder="1" applyAlignment="1">
      <alignment horizontal="center"/>
    </xf>
    <xf numFmtId="167" fontId="0" fillId="3" borderId="3" xfId="0" applyNumberForma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68" fontId="0" fillId="0" borderId="1" xfId="0" applyNumberFormat="1" applyBorder="1" applyAlignment="1">
      <alignment horizontal="center"/>
    </xf>
    <xf numFmtId="0" fontId="0" fillId="0" borderId="0" xfId="0" applyAlignment="1">
      <alignment horizontal="right" vertical="center"/>
    </xf>
    <xf numFmtId="0" fontId="0" fillId="0" borderId="0" xfId="0" applyAlignment="1">
      <alignment horizontal="left" vertical="center"/>
    </xf>
    <xf numFmtId="168" fontId="0" fillId="4" borderId="1" xfId="2" applyNumberFormat="1" applyFont="1" applyFill="1" applyBorder="1" applyAlignment="1">
      <alignment horizontal="center"/>
    </xf>
    <xf numFmtId="168" fontId="0" fillId="4" borderId="1" xfId="0" applyNumberFormat="1" applyFill="1" applyBorder="1" applyAlignment="1">
      <alignment horizontal="center"/>
    </xf>
    <xf numFmtId="0" fontId="2" fillId="2" borderId="0" xfId="0" applyFont="1" applyFill="1"/>
    <xf numFmtId="168" fontId="3" fillId="0" borderId="0" xfId="0" applyNumberFormat="1" applyFont="1" applyAlignment="1">
      <alignment horizontal="center" vertical="center"/>
    </xf>
    <xf numFmtId="0" fontId="3" fillId="0" borderId="0" xfId="0" applyFont="1" applyAlignment="1">
      <alignment horizontal="center" vertical="center"/>
    </xf>
    <xf numFmtId="0" fontId="0" fillId="7" borderId="1" xfId="0" applyFill="1" applyBorder="1" applyAlignment="1">
      <alignment horizontal="left" wrapText="1"/>
    </xf>
    <xf numFmtId="170" fontId="3" fillId="0" borderId="0" xfId="0" applyNumberFormat="1" applyFont="1" applyAlignment="1">
      <alignment horizontal="left"/>
    </xf>
    <xf numFmtId="0" fontId="12" fillId="0" borderId="0" xfId="0" applyFont="1" applyAlignment="1">
      <alignment horizontal="center"/>
    </xf>
    <xf numFmtId="0" fontId="12" fillId="0" borderId="0" xfId="0" applyFont="1"/>
    <xf numFmtId="0" fontId="13" fillId="0" borderId="1" xfId="0" applyFont="1" applyBorder="1"/>
    <xf numFmtId="0" fontId="12" fillId="3" borderId="1" xfId="0" applyFont="1" applyFill="1" applyBorder="1" applyAlignment="1">
      <alignment horizontal="left"/>
    </xf>
    <xf numFmtId="0" fontId="12" fillId="3" borderId="1" xfId="0" applyFont="1" applyFill="1" applyBorder="1"/>
    <xf numFmtId="0" fontId="12" fillId="3" borderId="1" xfId="0" applyFont="1" applyFill="1" applyBorder="1" applyAlignment="1">
      <alignment horizontal="center"/>
    </xf>
    <xf numFmtId="0" fontId="12" fillId="3" borderId="5" xfId="0" applyFont="1" applyFill="1" applyBorder="1"/>
    <xf numFmtId="0" fontId="12" fillId="3" borderId="5" xfId="0" applyFont="1" applyFill="1" applyBorder="1" applyAlignment="1">
      <alignment horizontal="center"/>
    </xf>
    <xf numFmtId="0" fontId="14" fillId="8" borderId="6" xfId="0" applyFont="1" applyFill="1" applyBorder="1" applyAlignment="1">
      <alignment horizontal="center" vertical="center"/>
    </xf>
    <xf numFmtId="0" fontId="12" fillId="8" borderId="7"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9"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11" xfId="0" applyFont="1" applyFill="1" applyBorder="1" applyAlignment="1">
      <alignment horizontal="center" vertical="center"/>
    </xf>
    <xf numFmtId="0" fontId="12" fillId="0" borderId="0" xfId="0" applyFont="1" applyAlignment="1">
      <alignment horizontal="left"/>
    </xf>
    <xf numFmtId="16" fontId="12" fillId="0" borderId="1" xfId="0" applyNumberFormat="1" applyFont="1" applyBorder="1"/>
    <xf numFmtId="0" fontId="12" fillId="0" borderId="1" xfId="0" applyFont="1" applyBorder="1" applyAlignment="1">
      <alignment horizontal="center"/>
    </xf>
    <xf numFmtId="0" fontId="12" fillId="0" borderId="1" xfId="0" applyFont="1" applyBorder="1"/>
    <xf numFmtId="0" fontId="12" fillId="0" borderId="1" xfId="0" applyFont="1" applyBorder="1" applyAlignment="1">
      <alignment horizontal="left"/>
    </xf>
    <xf numFmtId="0" fontId="12" fillId="0" borderId="1" xfId="0" applyFont="1" applyBorder="1" applyAlignment="1">
      <alignment horizontal="center" vertical="center"/>
    </xf>
    <xf numFmtId="0" fontId="15" fillId="0" borderId="1" xfId="0" applyFont="1" applyBorder="1" applyAlignment="1">
      <alignment horizontal="center" vertical="center"/>
    </xf>
    <xf numFmtId="0" fontId="13" fillId="0" borderId="1" xfId="0" applyFont="1" applyBorder="1" applyAlignment="1">
      <alignment horizontal="center" vertical="center"/>
    </xf>
    <xf numFmtId="0" fontId="12" fillId="8" borderId="6" xfId="0" applyFont="1" applyFill="1" applyBorder="1" applyAlignment="1">
      <alignment horizontal="left"/>
    </xf>
    <xf numFmtId="0" fontId="12" fillId="8" borderId="7" xfId="0" applyFont="1" applyFill="1" applyBorder="1" applyAlignment="1">
      <alignment horizontal="left"/>
    </xf>
    <xf numFmtId="0" fontId="12" fillId="8" borderId="8" xfId="0" applyFont="1" applyFill="1" applyBorder="1" applyAlignment="1">
      <alignment horizontal="left"/>
    </xf>
    <xf numFmtId="0" fontId="12" fillId="8" borderId="9" xfId="0" applyFont="1" applyFill="1" applyBorder="1" applyAlignment="1">
      <alignment horizontal="left"/>
    </xf>
    <xf numFmtId="0" fontId="12" fillId="8" borderId="10" xfId="0" applyFont="1" applyFill="1" applyBorder="1" applyAlignment="1">
      <alignment horizontal="left"/>
    </xf>
    <xf numFmtId="0" fontId="12" fillId="8" borderId="11" xfId="0" applyFont="1" applyFill="1" applyBorder="1" applyAlignment="1">
      <alignment horizontal="left"/>
    </xf>
    <xf numFmtId="0" fontId="12" fillId="0" borderId="0" xfId="0" applyFont="1" applyAlignment="1">
      <alignment horizontal="center" vertical="center"/>
    </xf>
    <xf numFmtId="0" fontId="12" fillId="0" borderId="0" xfId="0" applyFont="1" applyAlignment="1">
      <alignment vertical="center"/>
    </xf>
    <xf numFmtId="0" fontId="12" fillId="0" borderId="1" xfId="0" applyFont="1" applyBorder="1" applyAlignment="1">
      <alignment horizontal="center"/>
    </xf>
    <xf numFmtId="170" fontId="12" fillId="0" borderId="1" xfId="0" applyNumberFormat="1" applyFont="1" applyBorder="1"/>
    <xf numFmtId="0" fontId="12" fillId="9" borderId="5" xfId="0" applyFont="1" applyFill="1" applyBorder="1" applyAlignment="1">
      <alignment horizontal="center"/>
    </xf>
    <xf numFmtId="0" fontId="12" fillId="9" borderId="5" xfId="0" applyFont="1" applyFill="1" applyBorder="1"/>
    <xf numFmtId="0" fontId="12" fillId="9" borderId="5" xfId="0" applyFont="1" applyFill="1" applyBorder="1" applyAlignment="1">
      <alignment horizontal="center" vertical="center"/>
    </xf>
    <xf numFmtId="170" fontId="12" fillId="9" borderId="5" xfId="0" applyNumberFormat="1" applyFont="1" applyFill="1" applyBorder="1"/>
    <xf numFmtId="0" fontId="12" fillId="8" borderId="12" xfId="0" applyFont="1" applyFill="1" applyBorder="1" applyAlignment="1">
      <alignment horizontal="center"/>
    </xf>
    <xf numFmtId="0" fontId="12" fillId="8" borderId="13" xfId="0" applyFont="1" applyFill="1" applyBorder="1" applyAlignment="1">
      <alignment horizontal="center"/>
    </xf>
    <xf numFmtId="0" fontId="12" fillId="8" borderId="14" xfId="0" applyFont="1" applyFill="1" applyBorder="1" applyAlignment="1">
      <alignment horizontal="center"/>
    </xf>
    <xf numFmtId="170" fontId="12" fillId="0" borderId="0" xfId="0" applyNumberFormat="1" applyFont="1"/>
    <xf numFmtId="0" fontId="12" fillId="8" borderId="6" xfId="0" applyFont="1" applyFill="1" applyBorder="1"/>
    <xf numFmtId="0" fontId="12" fillId="8" borderId="7" xfId="0" applyFont="1" applyFill="1" applyBorder="1"/>
    <xf numFmtId="0" fontId="12" fillId="8" borderId="8" xfId="0" applyFont="1" applyFill="1" applyBorder="1"/>
    <xf numFmtId="0" fontId="12" fillId="8" borderId="9" xfId="0" applyFont="1" applyFill="1" applyBorder="1"/>
    <xf numFmtId="0" fontId="12" fillId="8" borderId="10" xfId="0" applyFont="1" applyFill="1" applyBorder="1"/>
    <xf numFmtId="0" fontId="12" fillId="8" borderId="11" xfId="0" applyFont="1" applyFill="1" applyBorder="1"/>
    <xf numFmtId="0" fontId="0" fillId="3" borderId="6" xfId="0" applyFill="1" applyBorder="1" applyAlignment="1">
      <alignment horizontal="center"/>
    </xf>
    <xf numFmtId="0" fontId="0" fillId="3" borderId="7" xfId="0" applyFill="1" applyBorder="1"/>
    <xf numFmtId="0" fontId="0" fillId="3" borderId="8" xfId="0" applyFill="1" applyBorder="1"/>
    <xf numFmtId="0" fontId="0" fillId="3" borderId="15" xfId="0" applyFill="1" applyBorder="1" applyAlignment="1">
      <alignment horizontal="center"/>
    </xf>
    <xf numFmtId="0" fontId="0" fillId="3" borderId="0" xfId="0" applyFill="1"/>
    <xf numFmtId="0" fontId="0" fillId="3" borderId="16" xfId="0" applyFill="1" applyBorder="1"/>
    <xf numFmtId="0" fontId="2" fillId="10" borderId="1" xfId="0" applyFont="1" applyFill="1" applyBorder="1" applyAlignment="1">
      <alignment horizontal="center" vertical="center" wrapText="1"/>
    </xf>
    <xf numFmtId="0" fontId="2" fillId="10" borderId="1" xfId="0" applyFont="1" applyFill="1" applyBorder="1" applyAlignment="1">
      <alignment horizontal="center" vertical="center"/>
    </xf>
    <xf numFmtId="167" fontId="0" fillId="3" borderId="1" xfId="2" applyNumberFormat="1" applyFont="1" applyFill="1" applyBorder="1"/>
    <xf numFmtId="167" fontId="0" fillId="3" borderId="1" xfId="0" applyNumberFormat="1" applyFill="1" applyBorder="1"/>
    <xf numFmtId="0" fontId="2" fillId="3" borderId="0" xfId="0" applyFont="1" applyFill="1"/>
    <xf numFmtId="0" fontId="18" fillId="3" borderId="0" xfId="0" quotePrefix="1" applyFont="1" applyFill="1" applyAlignment="1">
      <alignment horizontal="right"/>
    </xf>
    <xf numFmtId="167" fontId="19" fillId="3" borderId="0" xfId="0" applyNumberFormat="1" applyFont="1" applyFill="1" applyAlignment="1">
      <alignment horizontal="center"/>
    </xf>
    <xf numFmtId="0" fontId="0" fillId="3" borderId="0" xfId="0" applyFill="1" applyAlignment="1">
      <alignment horizontal="center"/>
    </xf>
    <xf numFmtId="0" fontId="0" fillId="3" borderId="0" xfId="0" quotePrefix="1" applyFill="1" applyAlignment="1">
      <alignment horizontal="right"/>
    </xf>
    <xf numFmtId="167" fontId="2" fillId="8" borderId="0" xfId="0" applyNumberFormat="1" applyFont="1" applyFill="1"/>
    <xf numFmtId="0" fontId="0" fillId="3" borderId="9" xfId="0" applyFill="1" applyBorder="1" applyAlignment="1">
      <alignment horizontal="center"/>
    </xf>
    <xf numFmtId="0" fontId="0" fillId="3" borderId="10" xfId="0" applyFill="1" applyBorder="1"/>
    <xf numFmtId="0" fontId="0" fillId="3" borderId="11" xfId="0" applyFill="1" applyBorder="1"/>
    <xf numFmtId="172" fontId="0" fillId="3" borderId="0" xfId="3" applyNumberFormat="1" applyFont="1" applyFill="1" applyBorder="1"/>
    <xf numFmtId="172" fontId="20" fillId="3" borderId="0" xfId="3" applyNumberFormat="1" applyFont="1" applyFill="1" applyBorder="1"/>
    <xf numFmtId="0" fontId="18" fillId="3" borderId="0" xfId="0" applyFont="1" applyFill="1"/>
    <xf numFmtId="0" fontId="2" fillId="3" borderId="0" xfId="0" applyFont="1" applyFill="1" applyAlignment="1">
      <alignment horizontal="right"/>
    </xf>
    <xf numFmtId="0" fontId="0" fillId="3" borderId="0" xfId="0" applyFill="1" applyAlignment="1">
      <alignment horizontal="left"/>
    </xf>
    <xf numFmtId="10" fontId="2" fillId="8" borderId="0" xfId="4" applyNumberFormat="1" applyFont="1" applyFill="1" applyBorder="1"/>
    <xf numFmtId="0" fontId="0" fillId="3" borderId="10" xfId="0" applyFill="1" applyBorder="1" applyAlignment="1">
      <alignment horizontal="left"/>
    </xf>
  </cellXfs>
  <cellStyles count="5">
    <cellStyle name="Comma" xfId="3" builtinId="3"/>
    <cellStyle name="Comma [0]" xfId="1" builtinId="6"/>
    <cellStyle name="Currency [0]" xfId="2" builtinId="7"/>
    <cellStyle name="Normal" xfId="0" builtinId="0"/>
    <cellStyle name="Percent" xfId="4" builtinId="5"/>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1</xdr:col>
      <xdr:colOff>114301</xdr:colOff>
      <xdr:row>0</xdr:row>
      <xdr:rowOff>9525</xdr:rowOff>
    </xdr:from>
    <xdr:to>
      <xdr:col>9</xdr:col>
      <xdr:colOff>111125</xdr:colOff>
      <xdr:row>3</xdr:row>
      <xdr:rowOff>152400</xdr:rowOff>
    </xdr:to>
    <xdr:pic>
      <xdr:nvPicPr>
        <xdr:cNvPr id="2" name="Picture 1">
          <a:extLst>
            <a:ext uri="{FF2B5EF4-FFF2-40B4-BE49-F238E27FC236}">
              <a16:creationId xmlns:a16="http://schemas.microsoft.com/office/drawing/2014/main" id="{F28A4E23-3890-4856-93DB-8266310906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1" y="384175"/>
          <a:ext cx="5273674"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600076</xdr:colOff>
      <xdr:row>12</xdr:row>
      <xdr:rowOff>23812</xdr:rowOff>
    </xdr:from>
    <xdr:ext cx="800100" cy="366713"/>
    <mc:AlternateContent xmlns:mc="http://schemas.openxmlformats.org/markup-compatibility/2006">
      <mc:Choice xmlns:a14="http://schemas.microsoft.com/office/drawing/2010/main" Requires="a14">
        <xdr:sp macro="" textlink="">
          <xdr:nvSpPr>
            <xdr:cNvPr id="3" name="TextBox 2">
              <a:extLst>
                <a:ext uri="{FF2B5EF4-FFF2-40B4-BE49-F238E27FC236}">
                  <a16:creationId xmlns:a16="http://schemas.microsoft.com/office/drawing/2014/main" id="{66D41E7C-C9AD-444E-B063-4568F6729DA2}"/>
                </a:ext>
              </a:extLst>
            </xdr:cNvPr>
            <xdr:cNvSpPr txBox="1"/>
          </xdr:nvSpPr>
          <xdr:spPr>
            <a:xfrm>
              <a:off x="904876" y="2608262"/>
              <a:ext cx="800100" cy="3667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bar>
                      <m:barPr>
                        <m:pos m:val="top"/>
                        <m:ctrlPr>
                          <a:rPr lang="en-US" sz="1100" b="0" i="1">
                            <a:solidFill>
                              <a:schemeClr val="tx1"/>
                            </a:solidFill>
                            <a:effectLst/>
                            <a:latin typeface="Cambria Math" panose="02040503050406030204" pitchFamily="18" charset="0"/>
                            <a:ea typeface="+mn-ea"/>
                            <a:cs typeface="+mn-cs"/>
                          </a:rPr>
                        </m:ctrlPr>
                      </m:barPr>
                      <m:e>
                        <m:r>
                          <a:rPr lang="en-US" sz="1100" b="0" i="1">
                            <a:solidFill>
                              <a:schemeClr val="tx1"/>
                            </a:solidFill>
                            <a:effectLst/>
                            <a:latin typeface="Cambria Math" panose="02040503050406030204" pitchFamily="18" charset="0"/>
                            <a:ea typeface="+mn-ea"/>
                            <a:cs typeface="+mn-cs"/>
                          </a:rPr>
                          <m:t>𝑥</m:t>
                        </m:r>
                      </m:e>
                    </m:bar>
                    <m:r>
                      <a:rPr lang="en-US" sz="1100" b="0" i="1">
                        <a:solidFill>
                          <a:schemeClr val="tx1"/>
                        </a:solidFill>
                        <a:effectLst/>
                        <a:latin typeface="Cambria Math" panose="02040503050406030204" pitchFamily="18" charset="0"/>
                        <a:ea typeface="+mn-ea"/>
                        <a:cs typeface="+mn-cs"/>
                      </a:rPr>
                      <m:t>=         </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m:t>
                        </m:r>
                        <m:r>
                          <m:rPr>
                            <m:nor/>
                          </m:rPr>
                          <a:rPr lang="en-US" sz="1100">
                            <a:solidFill>
                              <a:schemeClr val="tx1"/>
                            </a:solidFill>
                            <a:effectLst/>
                            <a:latin typeface="+mn-lt"/>
                            <a:ea typeface="+mn-ea"/>
                            <a:cs typeface="+mn-cs"/>
                          </a:rPr>
                          <m:t>x</m:t>
                        </m:r>
                        <m:r>
                          <m:rPr>
                            <m:nor/>
                          </m:rPr>
                          <a:rPr lang="en-US" sz="1100">
                            <a:solidFill>
                              <a:schemeClr val="tx1"/>
                            </a:solidFill>
                            <a:effectLst/>
                            <a:latin typeface="+mn-lt"/>
                            <a:ea typeface="+mn-ea"/>
                            <a:cs typeface="+mn-cs"/>
                          </a:rPr>
                          <m:t>.</m:t>
                        </m:r>
                        <m:r>
                          <m:rPr>
                            <m:nor/>
                          </m:rPr>
                          <a:rPr lang="en-US" sz="1100">
                            <a:solidFill>
                              <a:schemeClr val="tx1"/>
                            </a:solidFill>
                            <a:effectLst/>
                            <a:latin typeface="+mn-lt"/>
                            <a:ea typeface="+mn-ea"/>
                            <a:cs typeface="+mn-cs"/>
                          </a:rPr>
                          <m:t>y</m:t>
                        </m:r>
                      </m:num>
                      <m:den>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𝑦</m:t>
                        </m:r>
                      </m:den>
                    </m:f>
                  </m:oMath>
                </m:oMathPara>
              </a14:m>
              <a:endParaRPr lang="id-ID">
                <a:effectLst/>
              </a:endParaRPr>
            </a:p>
            <a:p>
              <a:endParaRPr lang="id-ID" sz="1100"/>
            </a:p>
          </xdr:txBody>
        </xdr:sp>
      </mc:Choice>
      <mc:Fallback>
        <xdr:sp macro="" textlink="">
          <xdr:nvSpPr>
            <xdr:cNvPr id="3" name="TextBox 2">
              <a:extLst>
                <a:ext uri="{FF2B5EF4-FFF2-40B4-BE49-F238E27FC236}">
                  <a16:creationId xmlns:a16="http://schemas.microsoft.com/office/drawing/2014/main" id="{66D41E7C-C9AD-444E-B063-4568F6729DA2}"/>
                </a:ext>
              </a:extLst>
            </xdr:cNvPr>
            <xdr:cNvSpPr txBox="1"/>
          </xdr:nvSpPr>
          <xdr:spPr>
            <a:xfrm>
              <a:off x="904876" y="2608262"/>
              <a:ext cx="800100" cy="3667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tx1"/>
                  </a:solidFill>
                  <a:effectLst/>
                  <a:latin typeface="Cambria Math" panose="02040503050406030204" pitchFamily="18" charset="0"/>
                  <a:ea typeface="+mn-ea"/>
                  <a:cs typeface="+mn-cs"/>
                </a:rPr>
                <a:t>¯𝑥=          (∑</a:t>
              </a:r>
              <a:r>
                <a:rPr lang="en-US" sz="1100" b="0" i="0">
                  <a:solidFill>
                    <a:schemeClr val="tx1"/>
                  </a:solidFill>
                  <a:effectLst/>
                  <a:latin typeface="+mn-lt"/>
                  <a:ea typeface="+mn-ea"/>
                  <a:cs typeface="+mn-cs"/>
                </a:rPr>
                <a:t>"</a:t>
              </a:r>
              <a:r>
                <a:rPr lang="en-US" sz="1100" i="0">
                  <a:solidFill>
                    <a:schemeClr val="tx1"/>
                  </a:solidFill>
                  <a:effectLst/>
                  <a:latin typeface="+mn-lt"/>
                  <a:ea typeface="+mn-ea"/>
                  <a:cs typeface="+mn-cs"/>
                </a:rPr>
                <a:t>x.y</a:t>
              </a:r>
              <a:r>
                <a:rPr lang="en-US" sz="1100" i="0">
                  <a:solidFill>
                    <a:schemeClr val="tx1"/>
                  </a:solidFill>
                  <a:effectLst/>
                  <a:latin typeface="Cambria Math" panose="02040503050406030204" pitchFamily="18" charset="0"/>
                  <a:ea typeface="+mn-ea"/>
                  <a:cs typeface="+mn-cs"/>
                </a:rPr>
                <a:t>" </a:t>
              </a:r>
              <a:r>
                <a:rPr lang="en-US" sz="1100" b="0" i="0">
                  <a:solidFill>
                    <a:schemeClr val="tx1"/>
                  </a:solidFill>
                  <a:effectLst/>
                  <a:latin typeface="Cambria Math" panose="02040503050406030204" pitchFamily="18" charset="0"/>
                  <a:ea typeface="+mn-ea"/>
                  <a:cs typeface="+mn-cs"/>
                </a:rPr>
                <a:t>)/(∑𝑦)</a:t>
              </a:r>
              <a:endParaRPr lang="id-ID">
                <a:effectLst/>
              </a:endParaRPr>
            </a:p>
            <a:p>
              <a:endParaRPr lang="id-ID" sz="1100"/>
            </a:p>
          </xdr:txBody>
        </xdr:sp>
      </mc:Fallback>
    </mc:AlternateContent>
    <xdr:clientData/>
  </xdr:oneCellAnchor>
  <xdr:twoCellAnchor editAs="oneCell">
    <xdr:from>
      <xdr:col>1</xdr:col>
      <xdr:colOff>28576</xdr:colOff>
      <xdr:row>19</xdr:row>
      <xdr:rowOff>28575</xdr:rowOff>
    </xdr:from>
    <xdr:to>
      <xdr:col>8</xdr:col>
      <xdr:colOff>358776</xdr:colOff>
      <xdr:row>22</xdr:row>
      <xdr:rowOff>142875</xdr:rowOff>
    </xdr:to>
    <xdr:pic>
      <xdr:nvPicPr>
        <xdr:cNvPr id="4" name="Picture 3">
          <a:extLst>
            <a:ext uri="{FF2B5EF4-FFF2-40B4-BE49-F238E27FC236}">
              <a16:creationId xmlns:a16="http://schemas.microsoft.com/office/drawing/2014/main" id="{9AC97E7F-5433-445F-8EB7-7C52F42A7B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6" y="3933825"/>
          <a:ext cx="499745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123825</xdr:colOff>
      <xdr:row>28</xdr:row>
      <xdr:rowOff>4762</xdr:rowOff>
    </xdr:from>
    <xdr:ext cx="1638300" cy="452438"/>
    <mc:AlternateContent xmlns:mc="http://schemas.openxmlformats.org/markup-compatibility/2006">
      <mc:Choice xmlns:a14="http://schemas.microsoft.com/office/drawing/2010/main" Requires="a14">
        <xdr:sp macro="" textlink="">
          <xdr:nvSpPr>
            <xdr:cNvPr id="5" name="TextBox 4">
              <a:extLst>
                <a:ext uri="{FF2B5EF4-FFF2-40B4-BE49-F238E27FC236}">
                  <a16:creationId xmlns:a16="http://schemas.microsoft.com/office/drawing/2014/main" id="{932E4500-CB76-430F-B296-D8EC32E08F41}"/>
                </a:ext>
              </a:extLst>
            </xdr:cNvPr>
            <xdr:cNvSpPr txBox="1"/>
          </xdr:nvSpPr>
          <xdr:spPr>
            <a:xfrm>
              <a:off x="2378075" y="5567362"/>
              <a:ext cx="1638300" cy="452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ad>
                    <m:radPr>
                      <m:ctrlPr>
                        <a:rPr lang="id-ID" sz="1100" i="1">
                          <a:latin typeface="Cambria Math" panose="02040503050406030204" pitchFamily="18" charset="0"/>
                        </a:rPr>
                      </m:ctrlPr>
                    </m:radPr>
                    <m:deg>
                      <m:r>
                        <m:rPr>
                          <m:brk m:alnAt="7"/>
                        </m:rPr>
                        <a:rPr lang="id-ID" sz="1100" b="0" i="1">
                          <a:latin typeface="Cambria Math" panose="02040503050406030204" pitchFamily="18" charset="0"/>
                        </a:rPr>
                        <m:t>𝑛</m:t>
                      </m:r>
                    </m:deg>
                    <m:e>
                      <m:f>
                        <m:fPr>
                          <m:ctrlPr>
                            <a:rPr lang="id-ID" sz="1100" i="1">
                              <a:latin typeface="Cambria Math" panose="02040503050406030204" pitchFamily="18" charset="0"/>
                            </a:rPr>
                          </m:ctrlPr>
                        </m:fPr>
                        <m:num>
                          <m:r>
                            <a:rPr lang="id-ID" sz="1100" b="0" i="1">
                              <a:latin typeface="Cambria Math" panose="02040503050406030204" pitchFamily="18" charset="0"/>
                            </a:rPr>
                            <m:t>𝑁𝑖𝑙𝑎𝑖</m:t>
                          </m:r>
                          <m:r>
                            <a:rPr lang="id-ID" sz="1100" b="0" i="1">
                              <a:latin typeface="Cambria Math" panose="02040503050406030204" pitchFamily="18" charset="0"/>
                            </a:rPr>
                            <m:t> </m:t>
                          </m:r>
                          <m:r>
                            <a:rPr lang="id-ID" sz="1100" b="0" i="1">
                              <a:latin typeface="Cambria Math" panose="02040503050406030204" pitchFamily="18" charset="0"/>
                            </a:rPr>
                            <m:t>𝑝𝑎𝑑𝑎</m:t>
                          </m:r>
                          <m:r>
                            <a:rPr lang="id-ID" sz="1100" b="0" i="1">
                              <a:latin typeface="Cambria Math" panose="02040503050406030204" pitchFamily="18" charset="0"/>
                            </a:rPr>
                            <m:t> </m:t>
                          </m:r>
                          <m:r>
                            <a:rPr lang="id-ID" sz="1100" b="0" i="1">
                              <a:latin typeface="Cambria Math" panose="02040503050406030204" pitchFamily="18" charset="0"/>
                            </a:rPr>
                            <m:t>𝑎𝑘h𝑖𝑟</m:t>
                          </m:r>
                          <m:r>
                            <a:rPr lang="id-ID" sz="1100" b="0" i="1">
                              <a:latin typeface="Cambria Math" panose="02040503050406030204" pitchFamily="18" charset="0"/>
                            </a:rPr>
                            <m:t> </m:t>
                          </m:r>
                          <m:r>
                            <a:rPr lang="id-ID" sz="1100" b="0" i="1">
                              <a:latin typeface="Cambria Math" panose="02040503050406030204" pitchFamily="18" charset="0"/>
                            </a:rPr>
                            <m:t>𝑝𝑒𝑟𝑖𝑜𝑑𝑒</m:t>
                          </m:r>
                        </m:num>
                        <m:den>
                          <m:r>
                            <a:rPr lang="id-ID" sz="1100" b="0" i="1">
                              <a:latin typeface="Cambria Math" panose="02040503050406030204" pitchFamily="18" charset="0"/>
                            </a:rPr>
                            <m:t>𝑁𝑖𝑙𝑎𝑖</m:t>
                          </m:r>
                          <m:r>
                            <a:rPr lang="id-ID" sz="1100" b="0" i="1">
                              <a:latin typeface="Cambria Math" panose="02040503050406030204" pitchFamily="18" charset="0"/>
                            </a:rPr>
                            <m:t> </m:t>
                          </m:r>
                          <m:r>
                            <a:rPr lang="id-ID" sz="1100" b="0" i="1">
                              <a:latin typeface="Cambria Math" panose="02040503050406030204" pitchFamily="18" charset="0"/>
                            </a:rPr>
                            <m:t>𝑝𝑎𝑑𝑎</m:t>
                          </m:r>
                          <m:r>
                            <a:rPr lang="id-ID" sz="1100" b="0" i="1">
                              <a:latin typeface="Cambria Math" panose="02040503050406030204" pitchFamily="18" charset="0"/>
                            </a:rPr>
                            <m:t> </m:t>
                          </m:r>
                          <m:r>
                            <a:rPr lang="id-ID" sz="1100" b="0" i="1">
                              <a:latin typeface="Cambria Math" panose="02040503050406030204" pitchFamily="18" charset="0"/>
                            </a:rPr>
                            <m:t>𝑎𝑤𝑎𝑙</m:t>
                          </m:r>
                          <m:r>
                            <a:rPr lang="id-ID" sz="1100" b="0" i="1">
                              <a:latin typeface="Cambria Math" panose="02040503050406030204" pitchFamily="18" charset="0"/>
                            </a:rPr>
                            <m:t> </m:t>
                          </m:r>
                          <m:r>
                            <a:rPr lang="id-ID" sz="1100" b="0" i="1">
                              <a:latin typeface="Cambria Math" panose="02040503050406030204" pitchFamily="18" charset="0"/>
                            </a:rPr>
                            <m:t>𝑝𝑒𝑟𝑖𝑜𝑑𝑒</m:t>
                          </m:r>
                        </m:den>
                      </m:f>
                    </m:e>
                  </m:rad>
                </m:oMath>
              </a14:m>
              <a:r>
                <a:rPr lang="id-ID" sz="1100"/>
                <a:t> -1</a:t>
              </a:r>
            </a:p>
          </xdr:txBody>
        </xdr:sp>
      </mc:Choice>
      <mc:Fallback>
        <xdr:sp macro="" textlink="">
          <xdr:nvSpPr>
            <xdr:cNvPr id="5" name="TextBox 4">
              <a:extLst>
                <a:ext uri="{FF2B5EF4-FFF2-40B4-BE49-F238E27FC236}">
                  <a16:creationId xmlns:a16="http://schemas.microsoft.com/office/drawing/2014/main" id="{932E4500-CB76-430F-B296-D8EC32E08F41}"/>
                </a:ext>
              </a:extLst>
            </xdr:cNvPr>
            <xdr:cNvSpPr txBox="1"/>
          </xdr:nvSpPr>
          <xdr:spPr>
            <a:xfrm>
              <a:off x="2378075" y="5567362"/>
              <a:ext cx="1638300" cy="452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id-ID" sz="1100" i="0">
                  <a:latin typeface="Cambria Math" panose="02040503050406030204" pitchFamily="18" charset="0"/>
                </a:rPr>
                <a:t>√(</a:t>
              </a:r>
              <a:r>
                <a:rPr lang="id-ID" sz="1100" b="0" i="0">
                  <a:latin typeface="Cambria Math" panose="02040503050406030204" pitchFamily="18" charset="0"/>
                </a:rPr>
                <a:t>𝑛&amp;(𝑁𝑖𝑙𝑎𝑖 𝑝𝑎𝑑𝑎 𝑎𝑘ℎ𝑖𝑟 𝑝𝑒𝑟𝑖𝑜𝑑𝑒)/(𝑁𝑖𝑙𝑎𝑖 𝑝𝑎𝑑𝑎 𝑎𝑤𝑎𝑙 𝑝𝑒𝑟𝑖𝑜𝑑𝑒))</a:t>
              </a:r>
              <a:r>
                <a:rPr lang="id-ID" sz="1100"/>
                <a:t> -1</a:t>
              </a:r>
            </a:p>
          </xdr:txBody>
        </xdr:sp>
      </mc:Fallback>
    </mc:AlternateContent>
    <xdr:clientData/>
  </xdr:oneCellAnchor>
  <xdr:oneCellAnchor>
    <xdr:from>
      <xdr:col>3</xdr:col>
      <xdr:colOff>104774</xdr:colOff>
      <xdr:row>30</xdr:row>
      <xdr:rowOff>14287</xdr:rowOff>
    </xdr:from>
    <xdr:ext cx="1381125" cy="344453"/>
    <mc:AlternateContent xmlns:mc="http://schemas.openxmlformats.org/markup-compatibility/2006">
      <mc:Choice xmlns:a14="http://schemas.microsoft.com/office/drawing/2010/main" Requires="a14">
        <xdr:sp macro="" textlink="">
          <xdr:nvSpPr>
            <xdr:cNvPr id="6" name="TextBox 5">
              <a:extLst>
                <a:ext uri="{FF2B5EF4-FFF2-40B4-BE49-F238E27FC236}">
                  <a16:creationId xmlns:a16="http://schemas.microsoft.com/office/drawing/2014/main" id="{37A43F95-194A-4E42-AF70-5287D30796C1}"/>
                </a:ext>
              </a:extLst>
            </xdr:cNvPr>
            <xdr:cNvSpPr txBox="1"/>
          </xdr:nvSpPr>
          <xdr:spPr>
            <a:xfrm>
              <a:off x="2359024" y="5945187"/>
              <a:ext cx="138112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ad>
                    <m:radPr>
                      <m:ctrlPr>
                        <a:rPr lang="id-ID" sz="1100" i="1">
                          <a:latin typeface="Cambria Math" panose="02040503050406030204" pitchFamily="18" charset="0"/>
                        </a:rPr>
                      </m:ctrlPr>
                    </m:radPr>
                    <m:deg>
                      <m:r>
                        <a:rPr lang="id-ID" sz="1100" b="0" i="1">
                          <a:latin typeface="Cambria Math" panose="02040503050406030204" pitchFamily="18" charset="0"/>
                        </a:rPr>
                        <m:t>14</m:t>
                      </m:r>
                    </m:deg>
                    <m:e>
                      <m:f>
                        <m:fPr>
                          <m:ctrlPr>
                            <a:rPr lang="id-ID" sz="1100" i="1">
                              <a:latin typeface="Cambria Math" panose="02040503050406030204" pitchFamily="18" charset="0"/>
                            </a:rPr>
                          </m:ctrlPr>
                        </m:fPr>
                        <m:num>
                          <m:r>
                            <a:rPr lang="id-ID" sz="1100" i="1">
                              <a:latin typeface="Cambria Math" panose="02040503050406030204" pitchFamily="18" charset="0"/>
                            </a:rPr>
                            <m:t>40</m:t>
                          </m:r>
                          <m:r>
                            <a:rPr lang="id-ID" sz="1100" b="0" i="1">
                              <a:latin typeface="Cambria Math" panose="02040503050406030204" pitchFamily="18" charset="0"/>
                            </a:rPr>
                            <m:t>.</m:t>
                          </m:r>
                          <m:r>
                            <a:rPr lang="id-ID" sz="1100" i="1">
                              <a:latin typeface="Cambria Math" panose="02040503050406030204" pitchFamily="18" charset="0"/>
                            </a:rPr>
                            <m:t>244</m:t>
                          </m:r>
                          <m:r>
                            <a:rPr lang="id-ID" sz="1100" b="0" i="1">
                              <a:latin typeface="Cambria Math" panose="02040503050406030204" pitchFamily="18" charset="0"/>
                            </a:rPr>
                            <m:t>.</m:t>
                          </m:r>
                          <m:r>
                            <a:rPr lang="id-ID" sz="1100" i="1">
                              <a:latin typeface="Cambria Math" panose="02040503050406030204" pitchFamily="18" charset="0"/>
                            </a:rPr>
                            <m:t>000</m:t>
                          </m:r>
                        </m:num>
                        <m:den>
                          <m:r>
                            <a:rPr lang="id-ID" sz="1100" i="1">
                              <a:latin typeface="Cambria Math" panose="02040503050406030204" pitchFamily="18" charset="0"/>
                            </a:rPr>
                            <m:t>128</m:t>
                          </m:r>
                          <m:r>
                            <a:rPr lang="id-ID" sz="1100" b="0" i="1">
                              <a:latin typeface="Cambria Math" panose="02040503050406030204" pitchFamily="18" charset="0"/>
                            </a:rPr>
                            <m:t>.</m:t>
                          </m:r>
                          <m:r>
                            <a:rPr lang="id-ID" sz="1100" i="1">
                              <a:latin typeface="Cambria Math" panose="02040503050406030204" pitchFamily="18" charset="0"/>
                            </a:rPr>
                            <m:t>653</m:t>
                          </m:r>
                          <m:r>
                            <a:rPr lang="id-ID" sz="1100" b="0" i="1">
                              <a:latin typeface="Cambria Math" panose="02040503050406030204" pitchFamily="18" charset="0"/>
                            </a:rPr>
                            <m:t>.</m:t>
                          </m:r>
                          <m:r>
                            <a:rPr lang="id-ID" sz="1100" i="1">
                              <a:latin typeface="Cambria Math" panose="02040503050406030204" pitchFamily="18" charset="0"/>
                            </a:rPr>
                            <m:t>000</m:t>
                          </m:r>
                        </m:den>
                      </m:f>
                    </m:e>
                  </m:rad>
                </m:oMath>
              </a14:m>
              <a:r>
                <a:rPr lang="id-ID" sz="1100"/>
                <a:t> -1</a:t>
              </a:r>
            </a:p>
          </xdr:txBody>
        </xdr:sp>
      </mc:Choice>
      <mc:Fallback>
        <xdr:sp macro="" textlink="">
          <xdr:nvSpPr>
            <xdr:cNvPr id="6" name="TextBox 5">
              <a:extLst>
                <a:ext uri="{FF2B5EF4-FFF2-40B4-BE49-F238E27FC236}">
                  <a16:creationId xmlns:a16="http://schemas.microsoft.com/office/drawing/2014/main" id="{37A43F95-194A-4E42-AF70-5287D30796C1}"/>
                </a:ext>
              </a:extLst>
            </xdr:cNvPr>
            <xdr:cNvSpPr txBox="1"/>
          </xdr:nvSpPr>
          <xdr:spPr>
            <a:xfrm>
              <a:off x="2359024" y="5945187"/>
              <a:ext cx="138112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id-ID" sz="1100" i="0">
                  <a:latin typeface="Cambria Math" panose="02040503050406030204" pitchFamily="18" charset="0"/>
                </a:rPr>
                <a:t>√(</a:t>
              </a:r>
              <a:r>
                <a:rPr lang="id-ID" sz="1100" b="0" i="0">
                  <a:latin typeface="Cambria Math" panose="02040503050406030204" pitchFamily="18" charset="0"/>
                </a:rPr>
                <a:t>14&amp;</a:t>
              </a:r>
              <a:r>
                <a:rPr lang="id-ID" sz="1100" i="0">
                  <a:latin typeface="Cambria Math" panose="02040503050406030204" pitchFamily="18" charset="0"/>
                </a:rPr>
                <a:t>40</a:t>
              </a:r>
              <a:r>
                <a:rPr lang="id-ID" sz="1100" b="0" i="0">
                  <a:latin typeface="Cambria Math" panose="02040503050406030204" pitchFamily="18" charset="0"/>
                </a:rPr>
                <a:t>.</a:t>
              </a:r>
              <a:r>
                <a:rPr lang="id-ID" sz="1100" i="0">
                  <a:latin typeface="Cambria Math" panose="02040503050406030204" pitchFamily="18" charset="0"/>
                </a:rPr>
                <a:t>244</a:t>
              </a:r>
              <a:r>
                <a:rPr lang="id-ID" sz="1100" b="0" i="0">
                  <a:latin typeface="Cambria Math" panose="02040503050406030204" pitchFamily="18" charset="0"/>
                </a:rPr>
                <a:t>.</a:t>
              </a:r>
              <a:r>
                <a:rPr lang="id-ID" sz="1100" i="0">
                  <a:latin typeface="Cambria Math" panose="02040503050406030204" pitchFamily="18" charset="0"/>
                </a:rPr>
                <a:t>000/128</a:t>
              </a:r>
              <a:r>
                <a:rPr lang="id-ID" sz="1100" b="0" i="0">
                  <a:latin typeface="Cambria Math" panose="02040503050406030204" pitchFamily="18" charset="0"/>
                </a:rPr>
                <a:t>.</a:t>
              </a:r>
              <a:r>
                <a:rPr lang="id-ID" sz="1100" i="0">
                  <a:latin typeface="Cambria Math" panose="02040503050406030204" pitchFamily="18" charset="0"/>
                </a:rPr>
                <a:t>653</a:t>
              </a:r>
              <a:r>
                <a:rPr lang="id-ID" sz="1100" b="0" i="0">
                  <a:latin typeface="Cambria Math" panose="02040503050406030204" pitchFamily="18" charset="0"/>
                </a:rPr>
                <a:t>.</a:t>
              </a:r>
              <a:r>
                <a:rPr lang="id-ID" sz="1100" i="0">
                  <a:latin typeface="Cambria Math" panose="02040503050406030204" pitchFamily="18" charset="0"/>
                </a:rPr>
                <a:t>000)</a:t>
              </a:r>
              <a:r>
                <a:rPr lang="id-ID" sz="1100"/>
                <a:t> -1</a:t>
              </a: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580429</xdr:colOff>
      <xdr:row>1</xdr:row>
      <xdr:rowOff>14883</xdr:rowOff>
    </xdr:from>
    <xdr:to>
      <xdr:col>13</xdr:col>
      <xdr:colOff>550420</xdr:colOff>
      <xdr:row>13</xdr:row>
      <xdr:rowOff>25645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429" y="208360"/>
          <a:ext cx="5804297" cy="2332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202102</xdr:colOff>
      <xdr:row>17</xdr:row>
      <xdr:rowOff>15536</xdr:rowOff>
    </xdr:from>
    <xdr:ext cx="234744" cy="326115"/>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015093" y="3193503"/>
              <a:ext cx="234744" cy="3261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nary>
                          <m:naryPr>
                            <m:chr m:val="∑"/>
                            <m:subHide m:val="on"/>
                            <m:supHide m:val="on"/>
                            <m:ctrlPr>
                              <a:rPr lang="en-US" sz="1100" i="1">
                                <a:latin typeface="Cambria Math" panose="02040503050406030204" pitchFamily="18" charset="0"/>
                              </a:rPr>
                            </m:ctrlPr>
                          </m:naryPr>
                          <m:sub/>
                          <m:sup/>
                          <m:e>
                            <m:r>
                              <a:rPr lang="en-US" sz="1100" b="0" i="1">
                                <a:latin typeface="Cambria Math" panose="02040503050406030204" pitchFamily="18" charset="0"/>
                              </a:rPr>
                              <m:t>𝑥</m:t>
                            </m:r>
                          </m:e>
                        </m:nary>
                      </m:num>
                      <m:den>
                        <m:r>
                          <a:rPr lang="en-US" sz="1100" b="0" i="1">
                            <a:latin typeface="Cambria Math" panose="02040503050406030204" pitchFamily="18" charset="0"/>
                          </a:rPr>
                          <m:t>𝑛</m:t>
                        </m:r>
                      </m:den>
                    </m:f>
                  </m:oMath>
                </m:oMathPara>
              </a14:m>
              <a:endParaRPr lang="en-US" sz="1100"/>
            </a:p>
          </xdr:txBody>
        </xdr:sp>
      </mc:Choice>
      <mc:Fallback xmlns="">
        <xdr:sp macro="" textlink="">
          <xdr:nvSpPr>
            <xdr:cNvPr id="6" name="TextBox 5"/>
            <xdr:cNvSpPr txBox="1"/>
          </xdr:nvSpPr>
          <xdr:spPr>
            <a:xfrm>
              <a:off x="3015093" y="3193503"/>
              <a:ext cx="234744" cy="3261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a:t>
              </a:r>
              <a:r>
                <a:rPr lang="en-US" sz="1100" b="0" i="0">
                  <a:latin typeface="Cambria Math" panose="02040503050406030204" pitchFamily="18" charset="0"/>
                </a:rPr>
                <a:t>𝑥)/𝑛</a:t>
              </a:r>
              <a:endParaRPr lang="en-US" sz="1100"/>
            </a:p>
          </xdr:txBody>
        </xdr:sp>
      </mc:Fallback>
    </mc:AlternateContent>
    <xdr:clientData/>
  </xdr:oneCellAnchor>
  <xdr:oneCellAnchor>
    <xdr:from>
      <xdr:col>5</xdr:col>
      <xdr:colOff>606329</xdr:colOff>
      <xdr:row>29</xdr:row>
      <xdr:rowOff>126990</xdr:rowOff>
    </xdr:from>
    <xdr:ext cx="764119" cy="500137"/>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3444390" y="5764235"/>
              <a:ext cx="764119" cy="500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ad>
                      <m:radPr>
                        <m:degHide m:val="on"/>
                        <m:ctrlPr>
                          <a:rPr lang="en-US" sz="1100" i="1">
                            <a:latin typeface="Cambria Math" panose="02040503050406030204" pitchFamily="18" charset="0"/>
                          </a:rPr>
                        </m:ctrlPr>
                      </m:radPr>
                      <m:deg/>
                      <m:e>
                        <m:f>
                          <m:fPr>
                            <m:ctrlPr>
                              <a:rPr lang="en-US" sz="1100" i="1">
                                <a:latin typeface="Cambria Math" panose="02040503050406030204" pitchFamily="18" charset="0"/>
                              </a:rPr>
                            </m:ctrlPr>
                          </m:fPr>
                          <m:num>
                            <m:nary>
                              <m:naryPr>
                                <m:chr m:val="∑"/>
                                <m:subHide m:val="on"/>
                                <m:supHide m:val="on"/>
                                <m:ctrlPr>
                                  <a:rPr lang="en-US" sz="1100" i="1">
                                    <a:latin typeface="Cambria Math" panose="02040503050406030204" pitchFamily="18" charset="0"/>
                                  </a:rPr>
                                </m:ctrlPr>
                              </m:naryPr>
                              <m:sub/>
                              <m:sup/>
                              <m:e>
                                <m:sSup>
                                  <m:sSupPr>
                                    <m:ctrlPr>
                                      <a:rPr lang="en-US" sz="1100" i="1">
                                        <a:latin typeface="Cambria Math" panose="02040503050406030204" pitchFamily="18" charset="0"/>
                                      </a:rPr>
                                    </m:ctrlPr>
                                  </m:sSupPr>
                                  <m:e>
                                    <m:r>
                                      <a:rPr lang="en-US" sz="1100" b="0" i="1">
                                        <a:latin typeface="Cambria Math" panose="02040503050406030204" pitchFamily="18" charset="0"/>
                                      </a:rPr>
                                      <m:t>(</m:t>
                                    </m:r>
                                    <m:r>
                                      <a:rPr lang="en-US" sz="1100" b="0" i="1">
                                        <a:latin typeface="Cambria Math" panose="02040503050406030204" pitchFamily="18" charset="0"/>
                                      </a:rPr>
                                      <m:t>𝑋</m:t>
                                    </m:r>
                                    <m:r>
                                      <a:rPr lang="en-US" sz="1100" b="0" i="1">
                                        <a:latin typeface="Cambria Math" panose="02040503050406030204" pitchFamily="18" charset="0"/>
                                      </a:rPr>
                                      <m:t>−</m:t>
                                    </m:r>
                                    <m:r>
                                      <a:rPr lang="en-US" sz="1100" b="0" i="1">
                                        <a:latin typeface="Cambria Math" panose="02040503050406030204" pitchFamily="18" charset="0"/>
                                      </a:rPr>
                                      <m:t>𝑥</m:t>
                                    </m:r>
                                    <m:r>
                                      <a:rPr lang="en-US" sz="1100" b="0" i="1">
                                        <a:latin typeface="Cambria Math" panose="02040503050406030204" pitchFamily="18" charset="0"/>
                                      </a:rPr>
                                      <m:t>)</m:t>
                                    </m:r>
                                  </m:e>
                                  <m:sup>
                                    <m:r>
                                      <a:rPr lang="en-US" sz="1100" b="0" i="1">
                                        <a:latin typeface="Cambria Math" panose="02040503050406030204" pitchFamily="18" charset="0"/>
                                      </a:rPr>
                                      <m:t>2</m:t>
                                    </m:r>
                                  </m:sup>
                                </m:sSup>
                              </m:e>
                            </m:nary>
                          </m:num>
                          <m:den>
                            <m:r>
                              <a:rPr lang="en-US" sz="1100" b="0" i="1">
                                <a:latin typeface="Cambria Math" panose="02040503050406030204" pitchFamily="18" charset="0"/>
                              </a:rPr>
                              <m:t>𝑛</m:t>
                            </m:r>
                            <m:r>
                              <a:rPr lang="en-US" sz="1100" b="0" i="1">
                                <a:latin typeface="Cambria Math" panose="02040503050406030204" pitchFamily="18" charset="0"/>
                              </a:rPr>
                              <m:t> −1</m:t>
                            </m:r>
                          </m:den>
                        </m:f>
                      </m:e>
                    </m:rad>
                  </m:oMath>
                </m:oMathPara>
              </a14:m>
              <a:endParaRPr lang="en-US" sz="1100"/>
            </a:p>
          </xdr:txBody>
        </xdr:sp>
      </mc:Choice>
      <mc:Fallback xmlns="">
        <xdr:sp macro="" textlink="">
          <xdr:nvSpPr>
            <xdr:cNvPr id="15" name="TextBox 14"/>
            <xdr:cNvSpPr txBox="1"/>
          </xdr:nvSpPr>
          <xdr:spPr>
            <a:xfrm>
              <a:off x="3444390" y="5764235"/>
              <a:ext cx="764119" cy="500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a:t>
              </a:r>
              <a:r>
                <a:rPr lang="en-US" sz="1100" b="0" i="0">
                  <a:latin typeface="Cambria Math" panose="02040503050406030204" pitchFamily="18" charset="0"/>
                </a:rPr>
                <a:t>(𝑋−𝑥)〗^2 )/(𝑛 −1))</a:t>
              </a:r>
              <a:endParaRPr lang="en-US" sz="1100"/>
            </a:p>
          </xdr:txBody>
        </xdr:sp>
      </mc:Fallback>
    </mc:AlternateContent>
    <xdr:clientData/>
  </xdr:oneCellAnchor>
  <xdr:oneCellAnchor>
    <xdr:from>
      <xdr:col>13</xdr:col>
      <xdr:colOff>45760</xdr:colOff>
      <xdr:row>38</xdr:row>
      <xdr:rowOff>14071</xdr:rowOff>
    </xdr:from>
    <xdr:ext cx="803553" cy="163314"/>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5867383" y="7307093"/>
              <a:ext cx="803553" cy="163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000" b="1" i="1">
                            <a:latin typeface="Cambria Math" panose="02040503050406030204" pitchFamily="18" charset="0"/>
                          </a:rPr>
                        </m:ctrlPr>
                      </m:sSupPr>
                      <m:e>
                        <m:r>
                          <a:rPr lang="en-US" sz="1000" b="1" i="1">
                            <a:latin typeface="Cambria Math" panose="02040503050406030204" pitchFamily="18" charset="0"/>
                          </a:rPr>
                          <m:t>(</m:t>
                        </m:r>
                        <m:r>
                          <a:rPr lang="en-US" sz="1000" b="1" i="1">
                            <a:latin typeface="Cambria Math" panose="02040503050406030204" pitchFamily="18" charset="0"/>
                          </a:rPr>
                          <m:t>𝒙</m:t>
                        </m:r>
                        <m:r>
                          <a:rPr lang="en-US" sz="1000" b="1" i="1">
                            <a:latin typeface="Cambria Math" panose="02040503050406030204" pitchFamily="18" charset="0"/>
                          </a:rPr>
                          <m:t> −</m:t>
                        </m:r>
                        <m:r>
                          <a:rPr lang="en-US" sz="1000" b="1" i="1">
                            <a:latin typeface="Cambria Math" panose="02040503050406030204" pitchFamily="18" charset="0"/>
                          </a:rPr>
                          <m:t>𝒎𝒆𝒂𝒏</m:t>
                        </m:r>
                        <m:r>
                          <a:rPr lang="en-US" sz="1000" b="1" i="1">
                            <a:latin typeface="Cambria Math" panose="02040503050406030204" pitchFamily="18" charset="0"/>
                          </a:rPr>
                          <m:t>)</m:t>
                        </m:r>
                      </m:e>
                      <m:sup>
                        <m:r>
                          <a:rPr lang="en-US" sz="1000" b="1" i="1">
                            <a:latin typeface="Cambria Math" panose="02040503050406030204" pitchFamily="18" charset="0"/>
                          </a:rPr>
                          <m:t>𝟐</m:t>
                        </m:r>
                      </m:sup>
                    </m:sSup>
                  </m:oMath>
                </m:oMathPara>
              </a14:m>
              <a:endParaRPr lang="en-US" sz="1100" b="1"/>
            </a:p>
          </xdr:txBody>
        </xdr:sp>
      </mc:Choice>
      <mc:Fallback xmlns="">
        <xdr:sp macro="" textlink="">
          <xdr:nvSpPr>
            <xdr:cNvPr id="16" name="TextBox 15"/>
            <xdr:cNvSpPr txBox="1"/>
          </xdr:nvSpPr>
          <xdr:spPr>
            <a:xfrm>
              <a:off x="5867383" y="7307093"/>
              <a:ext cx="803553" cy="163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000" b="1" i="0">
                  <a:latin typeface="Cambria Math" panose="02040503050406030204" pitchFamily="18" charset="0"/>
                </a:rPr>
                <a:t>〖(𝒙 −𝒎𝒆𝒂𝒏)〗^𝟐</a:t>
              </a:r>
              <a:endParaRPr lang="en-US" sz="1100" b="1"/>
            </a:p>
          </xdr:txBody>
        </xdr:sp>
      </mc:Fallback>
    </mc:AlternateContent>
    <xdr:clientData/>
  </xdr:oneCellAnchor>
  <xdr:oneCellAnchor>
    <xdr:from>
      <xdr:col>16</xdr:col>
      <xdr:colOff>199360</xdr:colOff>
      <xdr:row>39</xdr:row>
      <xdr:rowOff>33228</xdr:rowOff>
    </xdr:from>
    <xdr:ext cx="181140" cy="178832"/>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8107325" y="7376338"/>
              <a:ext cx="181140" cy="178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i="1">
                            <a:latin typeface="Cambria Math" panose="02040503050406030204" pitchFamily="18" charset="0"/>
                          </a:rPr>
                        </m:ctrlPr>
                      </m:sSupPr>
                      <m:e>
                        <m:r>
                          <a:rPr lang="en-US" sz="1100" b="0" i="1">
                            <a:latin typeface="Cambria Math" panose="02040503050406030204" pitchFamily="18" charset="0"/>
                          </a:rPr>
                          <m:t>2</m:t>
                        </m:r>
                      </m:e>
                      <m:sup>
                        <m:r>
                          <a:rPr lang="en-US" sz="1100" b="0" i="1">
                            <a:latin typeface="Cambria Math" panose="02040503050406030204" pitchFamily="18" charset="0"/>
                          </a:rPr>
                          <m:t>𝑘</m:t>
                        </m:r>
                      </m:sup>
                    </m:sSup>
                  </m:oMath>
                </m:oMathPara>
              </a14:m>
              <a:endParaRPr lang="en-US" sz="1100"/>
            </a:p>
          </xdr:txBody>
        </xdr:sp>
      </mc:Choice>
      <mc:Fallback xmlns="">
        <xdr:sp macro="" textlink="">
          <xdr:nvSpPr>
            <xdr:cNvPr id="18" name="TextBox 17"/>
            <xdr:cNvSpPr txBox="1"/>
          </xdr:nvSpPr>
          <xdr:spPr>
            <a:xfrm>
              <a:off x="8107325" y="7376338"/>
              <a:ext cx="181140" cy="1788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2^𝑘</a:t>
              </a:r>
              <a:endParaRPr lang="en-US" sz="1100"/>
            </a:p>
          </xdr:txBody>
        </xdr:sp>
      </mc:Fallback>
    </mc:AlternateContent>
    <xdr:clientData/>
  </xdr:oneCellAnchor>
  <xdr:oneCellAnchor>
    <xdr:from>
      <xdr:col>18</xdr:col>
      <xdr:colOff>185627</xdr:colOff>
      <xdr:row>39</xdr:row>
      <xdr:rowOff>19494</xdr:rowOff>
    </xdr:from>
    <xdr:ext cx="175369" cy="177741"/>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8891034" y="7362604"/>
              <a:ext cx="175369" cy="177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i="1">
                            <a:latin typeface="Cambria Math" panose="02040503050406030204" pitchFamily="18" charset="0"/>
                          </a:rPr>
                        </m:ctrlPr>
                      </m:sSupPr>
                      <m:e>
                        <m:r>
                          <a:rPr lang="en-US" sz="1100" b="0" i="1">
                            <a:latin typeface="Cambria Math" panose="02040503050406030204" pitchFamily="18" charset="0"/>
                          </a:rPr>
                          <m:t>2</m:t>
                        </m:r>
                      </m:e>
                      <m:sup>
                        <m:r>
                          <a:rPr lang="en-US" sz="1100" b="0" i="1">
                            <a:latin typeface="Cambria Math" panose="02040503050406030204" pitchFamily="18" charset="0"/>
                          </a:rPr>
                          <m:t>5</m:t>
                        </m:r>
                      </m:sup>
                    </m:sSup>
                  </m:oMath>
                </m:oMathPara>
              </a14:m>
              <a:endParaRPr lang="en-US" sz="1100"/>
            </a:p>
          </xdr:txBody>
        </xdr:sp>
      </mc:Choice>
      <mc:Fallback xmlns="">
        <xdr:sp macro="" textlink="">
          <xdr:nvSpPr>
            <xdr:cNvPr id="19" name="TextBox 18"/>
            <xdr:cNvSpPr txBox="1"/>
          </xdr:nvSpPr>
          <xdr:spPr>
            <a:xfrm>
              <a:off x="8891034" y="7362604"/>
              <a:ext cx="175369" cy="177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2^5</a:t>
              </a:r>
              <a:endParaRPr lang="en-US" sz="1100"/>
            </a:p>
          </xdr:txBody>
        </xdr:sp>
      </mc:Fallback>
    </mc:AlternateContent>
    <xdr:clientData/>
  </xdr:oneCellAnchor>
  <xdr:oneCellAnchor>
    <xdr:from>
      <xdr:col>13</xdr:col>
      <xdr:colOff>24873</xdr:colOff>
      <xdr:row>56</xdr:row>
      <xdr:rowOff>7425</xdr:rowOff>
    </xdr:from>
    <xdr:ext cx="846707" cy="163314"/>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5818314" y="10675425"/>
              <a:ext cx="846707" cy="163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000" b="1" i="1">
                            <a:latin typeface="Cambria Math" panose="02040503050406030204" pitchFamily="18" charset="0"/>
                          </a:rPr>
                        </m:ctrlPr>
                      </m:sSupPr>
                      <m:e>
                        <m:r>
                          <a:rPr lang="en-US" sz="1000" b="1" i="1">
                            <a:latin typeface="Cambria Math" panose="02040503050406030204" pitchFamily="18" charset="0"/>
                          </a:rPr>
                          <m:t>(</m:t>
                        </m:r>
                        <m:r>
                          <a:rPr lang="en-US" sz="1000" b="1" i="1">
                            <a:latin typeface="Cambria Math" panose="02040503050406030204" pitchFamily="18" charset="0"/>
                          </a:rPr>
                          <m:t>𝑴</m:t>
                        </m:r>
                        <m:r>
                          <a:rPr lang="en-US" sz="1000" b="1" i="1">
                            <a:latin typeface="Cambria Math" panose="02040503050406030204" pitchFamily="18" charset="0"/>
                          </a:rPr>
                          <m:t> −</m:t>
                        </m:r>
                        <m:r>
                          <a:rPr lang="en-US" sz="1000" b="1" i="1">
                            <a:latin typeface="Cambria Math" panose="02040503050406030204" pitchFamily="18" charset="0"/>
                          </a:rPr>
                          <m:t>𝒎𝒆𝒂𝒏</m:t>
                        </m:r>
                        <m:r>
                          <a:rPr lang="en-US" sz="1000" b="1" i="1">
                            <a:latin typeface="Cambria Math" panose="02040503050406030204" pitchFamily="18" charset="0"/>
                          </a:rPr>
                          <m:t>)</m:t>
                        </m:r>
                      </m:e>
                      <m:sup>
                        <m:r>
                          <a:rPr lang="en-US" sz="1000" b="1" i="1">
                            <a:latin typeface="Cambria Math" panose="02040503050406030204" pitchFamily="18" charset="0"/>
                          </a:rPr>
                          <m:t>𝟐</m:t>
                        </m:r>
                      </m:sup>
                    </m:sSup>
                  </m:oMath>
                </m:oMathPara>
              </a14:m>
              <a:endParaRPr lang="en-US" sz="1100" b="1"/>
            </a:p>
          </xdr:txBody>
        </xdr:sp>
      </mc:Choice>
      <mc:Fallback xmlns="">
        <xdr:sp macro="" textlink="">
          <xdr:nvSpPr>
            <xdr:cNvPr id="20" name="TextBox 19"/>
            <xdr:cNvSpPr txBox="1"/>
          </xdr:nvSpPr>
          <xdr:spPr>
            <a:xfrm>
              <a:off x="5818314" y="10675425"/>
              <a:ext cx="846707" cy="163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000" b="1" i="0">
                  <a:latin typeface="Cambria Math" panose="02040503050406030204" pitchFamily="18" charset="0"/>
                </a:rPr>
                <a:t>〖(𝑴 −𝒎𝒆𝒂𝒏)〗^𝟐</a:t>
              </a:r>
              <a:endParaRPr lang="en-US" sz="1100" b="1"/>
            </a:p>
          </xdr:txBody>
        </xdr:sp>
      </mc:Fallback>
    </mc:AlternateContent>
    <xdr:clientData/>
  </xdr:oneCellAnchor>
  <xdr:oneCellAnchor>
    <xdr:from>
      <xdr:col>19</xdr:col>
      <xdr:colOff>36635</xdr:colOff>
      <xdr:row>56</xdr:row>
      <xdr:rowOff>27475</xdr:rowOff>
    </xdr:from>
    <xdr:ext cx="413768" cy="356893"/>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9312848" y="10775087"/>
              <a:ext cx="413768" cy="356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nary>
                          <m:naryPr>
                            <m:chr m:val="∑"/>
                            <m:subHide m:val="on"/>
                            <m:supHide m:val="on"/>
                            <m:ctrlPr>
                              <a:rPr lang="en-US" sz="1100" i="1">
                                <a:latin typeface="Cambria Math" panose="02040503050406030204" pitchFamily="18" charset="0"/>
                              </a:rPr>
                            </m:ctrlPr>
                          </m:naryPr>
                          <m:sub/>
                          <m:sup/>
                          <m:e>
                            <m:r>
                              <a:rPr lang="en-US" sz="1100" b="0" i="1">
                                <a:latin typeface="Cambria Math" panose="02040503050406030204" pitchFamily="18" charset="0"/>
                              </a:rPr>
                              <m:t>𝑓</m:t>
                            </m:r>
                            <m:r>
                              <a:rPr lang="en-US" sz="1100" b="0" i="1">
                                <a:latin typeface="Cambria Math" panose="02040503050406030204" pitchFamily="18" charset="0"/>
                              </a:rPr>
                              <m:t>.</m:t>
                            </m:r>
                            <m:r>
                              <a:rPr lang="en-US" sz="1100" b="0" i="1">
                                <a:latin typeface="Cambria Math" panose="02040503050406030204" pitchFamily="18" charset="0"/>
                              </a:rPr>
                              <m:t>𝑥𝑖</m:t>
                            </m:r>
                          </m:e>
                        </m:nary>
                      </m:num>
                      <m:den>
                        <m:r>
                          <a:rPr lang="en-US" sz="1100" i="1">
                            <a:solidFill>
                              <a:schemeClr val="tx1"/>
                            </a:solidFill>
                            <a:effectLst/>
                            <a:latin typeface="Cambria Math" panose="02040503050406030204" pitchFamily="18" charset="0"/>
                            <a:ea typeface="+mn-ea"/>
                            <a:cs typeface="+mn-cs"/>
                          </a:rPr>
                          <m:t>𝑓</m:t>
                        </m:r>
                      </m:den>
                    </m:f>
                  </m:oMath>
                </m:oMathPara>
              </a14:m>
              <a:endParaRPr lang="en-US" sz="1100"/>
            </a:p>
          </xdr:txBody>
        </xdr:sp>
      </mc:Choice>
      <mc:Fallback xmlns="">
        <xdr:sp macro="" textlink="">
          <xdr:nvSpPr>
            <xdr:cNvPr id="22" name="TextBox 21"/>
            <xdr:cNvSpPr txBox="1"/>
          </xdr:nvSpPr>
          <xdr:spPr>
            <a:xfrm>
              <a:off x="9312848" y="10775087"/>
              <a:ext cx="413768" cy="356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a:t>
              </a:r>
              <a:r>
                <a:rPr lang="en-US" sz="1100" b="0" i="0">
                  <a:latin typeface="Cambria Math" panose="02040503050406030204" pitchFamily="18" charset="0"/>
                </a:rPr>
                <a:t>𝑓.𝑥𝑖〗)/</a:t>
              </a:r>
              <a:r>
                <a:rPr lang="en-US" sz="1100" i="0">
                  <a:solidFill>
                    <a:schemeClr val="tx1"/>
                  </a:solidFill>
                  <a:effectLst/>
                  <a:latin typeface="Cambria Math" panose="02040503050406030204" pitchFamily="18" charset="0"/>
                  <a:ea typeface="+mn-ea"/>
                  <a:cs typeface="+mn-cs"/>
                </a:rPr>
                <a:t>𝑓</a:t>
              </a:r>
              <a:endParaRPr lang="en-US" sz="1100"/>
            </a:p>
          </xdr:txBody>
        </xdr:sp>
      </mc:Fallback>
    </mc:AlternateContent>
    <xdr:clientData/>
  </xdr:oneCellAnchor>
  <xdr:oneCellAnchor>
    <xdr:from>
      <xdr:col>20</xdr:col>
      <xdr:colOff>345412</xdr:colOff>
      <xdr:row>58</xdr:row>
      <xdr:rowOff>125604</xdr:rowOff>
    </xdr:from>
    <xdr:ext cx="869341" cy="500137"/>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9702939" y="11053186"/>
              <a:ext cx="869341" cy="500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ad>
                      <m:radPr>
                        <m:degHide m:val="on"/>
                        <m:ctrlPr>
                          <a:rPr lang="en-US" sz="1100" i="1">
                            <a:latin typeface="Cambria Math" panose="02040503050406030204" pitchFamily="18" charset="0"/>
                          </a:rPr>
                        </m:ctrlPr>
                      </m:radPr>
                      <m:deg/>
                      <m:e>
                        <m:f>
                          <m:fPr>
                            <m:ctrlPr>
                              <a:rPr lang="en-US" sz="1100" i="1">
                                <a:latin typeface="Cambria Math" panose="02040503050406030204" pitchFamily="18" charset="0"/>
                              </a:rPr>
                            </m:ctrlPr>
                          </m:fPr>
                          <m:num>
                            <m:nary>
                              <m:naryPr>
                                <m:chr m:val="∑"/>
                                <m:subHide m:val="on"/>
                                <m:supHide m:val="on"/>
                                <m:ctrlPr>
                                  <a:rPr lang="en-US" sz="1100" i="1">
                                    <a:latin typeface="Cambria Math" panose="02040503050406030204" pitchFamily="18" charset="0"/>
                                  </a:rPr>
                                </m:ctrlPr>
                              </m:naryPr>
                              <m:sub/>
                              <m:sup/>
                              <m:e>
                                <m:sSup>
                                  <m:sSupPr>
                                    <m:ctrlPr>
                                      <a:rPr lang="en-US" sz="1100" i="1">
                                        <a:latin typeface="Cambria Math" panose="02040503050406030204" pitchFamily="18" charset="0"/>
                                      </a:rPr>
                                    </m:ctrlPr>
                                  </m:sSupPr>
                                  <m:e>
                                    <m:r>
                                      <a:rPr lang="en-US" sz="1100" b="0" i="1">
                                        <a:latin typeface="Cambria Math" panose="02040503050406030204" pitchFamily="18" charset="0"/>
                                      </a:rPr>
                                      <m:t>𝑓</m:t>
                                    </m:r>
                                    <m:r>
                                      <a:rPr lang="en-US" sz="1100" b="0" i="1">
                                        <a:latin typeface="Cambria Math" panose="02040503050406030204" pitchFamily="18" charset="0"/>
                                      </a:rPr>
                                      <m:t>(</m:t>
                                    </m:r>
                                    <m:r>
                                      <a:rPr lang="en-US" sz="1100" b="0" i="1">
                                        <a:latin typeface="Cambria Math" panose="02040503050406030204" pitchFamily="18" charset="0"/>
                                      </a:rPr>
                                      <m:t>𝑋</m:t>
                                    </m:r>
                                    <m:r>
                                      <a:rPr lang="en-US" sz="1100" b="0" i="1">
                                        <a:latin typeface="Cambria Math" panose="02040503050406030204" pitchFamily="18" charset="0"/>
                                      </a:rPr>
                                      <m:t>−</m:t>
                                    </m:r>
                                    <m:r>
                                      <a:rPr lang="en-US" sz="1100" b="0" i="1">
                                        <a:latin typeface="Cambria Math" panose="02040503050406030204" pitchFamily="18" charset="0"/>
                                      </a:rPr>
                                      <m:t>𝑥</m:t>
                                    </m:r>
                                    <m:r>
                                      <a:rPr lang="en-US" sz="1100" b="0" i="1">
                                        <a:latin typeface="Cambria Math" panose="02040503050406030204" pitchFamily="18" charset="0"/>
                                      </a:rPr>
                                      <m:t>)</m:t>
                                    </m:r>
                                  </m:e>
                                  <m:sup>
                                    <m:r>
                                      <a:rPr lang="en-US" sz="1100" b="0" i="1">
                                        <a:latin typeface="Cambria Math" panose="02040503050406030204" pitchFamily="18" charset="0"/>
                                      </a:rPr>
                                      <m:t>2</m:t>
                                    </m:r>
                                  </m:sup>
                                </m:sSup>
                              </m:e>
                            </m:nary>
                          </m:num>
                          <m:den>
                            <m:r>
                              <a:rPr lang="en-US" sz="1100" b="0" i="1">
                                <a:latin typeface="Cambria Math" panose="02040503050406030204" pitchFamily="18" charset="0"/>
                              </a:rPr>
                              <m:t>𝑛</m:t>
                            </m:r>
                            <m:r>
                              <a:rPr lang="en-US" sz="1100" b="0" i="1">
                                <a:latin typeface="Cambria Math" panose="02040503050406030204" pitchFamily="18" charset="0"/>
                              </a:rPr>
                              <m:t> −1</m:t>
                            </m:r>
                          </m:den>
                        </m:f>
                      </m:e>
                    </m:rad>
                  </m:oMath>
                </m:oMathPara>
              </a14:m>
              <a:endParaRPr lang="en-US" sz="1100"/>
            </a:p>
          </xdr:txBody>
        </xdr:sp>
      </mc:Choice>
      <mc:Fallback xmlns="">
        <xdr:sp macro="" textlink="">
          <xdr:nvSpPr>
            <xdr:cNvPr id="32" name="TextBox 31"/>
            <xdr:cNvSpPr txBox="1"/>
          </xdr:nvSpPr>
          <xdr:spPr>
            <a:xfrm>
              <a:off x="9702939" y="11053186"/>
              <a:ext cx="869341" cy="500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a:t>
              </a:r>
              <a:r>
                <a:rPr lang="en-US" sz="1100" b="0" i="0">
                  <a:latin typeface="Cambria Math" panose="02040503050406030204" pitchFamily="18" charset="0"/>
                </a:rPr>
                <a:t>𝑓(𝑋−𝑥)〗^2 )/(𝑛 −1))</a:t>
              </a:r>
              <a:endParaRPr lang="en-US" sz="1100"/>
            </a:p>
          </xdr:txBody>
        </xdr:sp>
      </mc:Fallback>
    </mc:AlternateContent>
    <xdr:clientData/>
  </xdr:oneCellAnchor>
  <xdr:twoCellAnchor>
    <xdr:from>
      <xdr:col>4</xdr:col>
      <xdr:colOff>165100</xdr:colOff>
      <xdr:row>73</xdr:row>
      <xdr:rowOff>95250</xdr:rowOff>
    </xdr:from>
    <xdr:to>
      <xdr:col>17</xdr:col>
      <xdr:colOff>84302</xdr:colOff>
      <xdr:row>80</xdr:row>
      <xdr:rowOff>104775</xdr:rowOff>
    </xdr:to>
    <xdr:sp macro="" textlink="">
      <xdr:nvSpPr>
        <xdr:cNvPr id="3" name="TextBox 2">
          <a:extLst>
            <a:ext uri="{FF2B5EF4-FFF2-40B4-BE49-F238E27FC236}">
              <a16:creationId xmlns:a16="http://schemas.microsoft.com/office/drawing/2014/main" id="{61C71082-34A4-4E26-A75E-3CDC266C8F45}"/>
            </a:ext>
          </a:extLst>
        </xdr:cNvPr>
        <xdr:cNvSpPr txBox="1"/>
      </xdr:nvSpPr>
      <xdr:spPr>
        <a:xfrm>
          <a:off x="2400300" y="13550900"/>
          <a:ext cx="6383502" cy="1298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1100"/>
            <a:t>Perbedaan ini dapat terjadi dikarenakan dasar perhitungan yang digunakan keduanya berbeda. Pada</a:t>
          </a:r>
          <a:r>
            <a:rPr lang="id-ID" sz="1100" baseline="0"/>
            <a:t> data berkelompok data yang digunakan berdasarkan pembagian kelas dan interval (terdapat kelas atas dan kelas bawah). Sedangkan, pada data tidak berkelompok tidak menggunakan kelas dan interval, tetapi langsung menggunakan data yang tersedia tanpa diolah lagi sehingga hal tersebut akan mempengaruh hasil perhitungan mean maupun standar deviasi. Dimana standar deviasi berdasarkan perhitungan data berkelompok lebih besar dari pada data tidak berkelompok.</a:t>
          </a:r>
          <a:endParaRPr lang="id-ID"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593912</xdr:colOff>
      <xdr:row>0</xdr:row>
      <xdr:rowOff>29736</xdr:rowOff>
    </xdr:from>
    <xdr:to>
      <xdr:col>5</xdr:col>
      <xdr:colOff>122554</xdr:colOff>
      <xdr:row>7</xdr:row>
      <xdr:rowOff>179294</xdr:rowOff>
    </xdr:to>
    <xdr:pic>
      <xdr:nvPicPr>
        <xdr:cNvPr id="2" name="Picture 1">
          <a:extLst>
            <a:ext uri="{FF2B5EF4-FFF2-40B4-BE49-F238E27FC236}">
              <a16:creationId xmlns:a16="http://schemas.microsoft.com/office/drawing/2014/main" id="{750E368F-1072-4681-A941-BEDB9691B5B9}"/>
            </a:ext>
          </a:extLst>
        </xdr:cNvPr>
        <xdr:cNvPicPr>
          <a:picLocks noChangeAspect="1"/>
        </xdr:cNvPicPr>
      </xdr:nvPicPr>
      <xdr:blipFill>
        <a:blip xmlns:r="http://schemas.openxmlformats.org/officeDocument/2006/relationships" r:embed="rId1"/>
        <a:stretch>
          <a:fillRect/>
        </a:stretch>
      </xdr:blipFill>
      <xdr:spPr>
        <a:xfrm>
          <a:off x="593912" y="29736"/>
          <a:ext cx="3192592" cy="1514808"/>
        </a:xfrm>
        <a:prstGeom prst="rect">
          <a:avLst/>
        </a:prstGeom>
      </xdr:spPr>
    </xdr:pic>
    <xdr:clientData/>
  </xdr:twoCellAnchor>
  <xdr:twoCellAnchor editAs="oneCell">
    <xdr:from>
      <xdr:col>4</xdr:col>
      <xdr:colOff>40820</xdr:colOff>
      <xdr:row>15</xdr:row>
      <xdr:rowOff>13607</xdr:rowOff>
    </xdr:from>
    <xdr:to>
      <xdr:col>7</xdr:col>
      <xdr:colOff>585103</xdr:colOff>
      <xdr:row>17</xdr:row>
      <xdr:rowOff>149679</xdr:rowOff>
    </xdr:to>
    <xdr:pic>
      <xdr:nvPicPr>
        <xdr:cNvPr id="3" name="Picture 2">
          <a:extLst>
            <a:ext uri="{FF2B5EF4-FFF2-40B4-BE49-F238E27FC236}">
              <a16:creationId xmlns:a16="http://schemas.microsoft.com/office/drawing/2014/main" id="{1CF0D152-7B3B-4BCA-9D57-40D59059146C}"/>
            </a:ext>
          </a:extLst>
        </xdr:cNvPr>
        <xdr:cNvPicPr>
          <a:picLocks noChangeAspect="1"/>
        </xdr:cNvPicPr>
      </xdr:nvPicPr>
      <xdr:blipFill>
        <a:blip xmlns:r="http://schemas.openxmlformats.org/officeDocument/2006/relationships" r:embed="rId2"/>
        <a:stretch>
          <a:fillRect/>
        </a:stretch>
      </xdr:blipFill>
      <xdr:spPr>
        <a:xfrm>
          <a:off x="2917370" y="2966357"/>
          <a:ext cx="4544783" cy="529772"/>
        </a:xfrm>
        <a:prstGeom prst="rect">
          <a:avLst/>
        </a:prstGeom>
      </xdr:spPr>
    </xdr:pic>
    <xdr:clientData/>
  </xdr:twoCellAnchor>
  <xdr:twoCellAnchor>
    <xdr:from>
      <xdr:col>1</xdr:col>
      <xdr:colOff>260350</xdr:colOff>
      <xdr:row>77</xdr:row>
      <xdr:rowOff>82550</xdr:rowOff>
    </xdr:from>
    <xdr:to>
      <xdr:col>7</xdr:col>
      <xdr:colOff>376402</xdr:colOff>
      <xdr:row>84</xdr:row>
      <xdr:rowOff>92075</xdr:rowOff>
    </xdr:to>
    <xdr:sp macro="" textlink="">
      <xdr:nvSpPr>
        <xdr:cNvPr id="4" name="TextBox 3">
          <a:extLst>
            <a:ext uri="{FF2B5EF4-FFF2-40B4-BE49-F238E27FC236}">
              <a16:creationId xmlns:a16="http://schemas.microsoft.com/office/drawing/2014/main" id="{5D68F0AF-6B30-43C1-A5EC-00DD5B5B48D5}"/>
            </a:ext>
          </a:extLst>
        </xdr:cNvPr>
        <xdr:cNvSpPr txBox="1"/>
      </xdr:nvSpPr>
      <xdr:spPr>
        <a:xfrm>
          <a:off x="869950" y="15087600"/>
          <a:ext cx="6383502" cy="1298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1100"/>
            <a:t>Perbedaan ini dapat terjadi dikarenakan dasar perhitungan yang digunakan keduanya berbeda. Pada</a:t>
          </a:r>
          <a:r>
            <a:rPr lang="id-ID" sz="1100" baseline="0"/>
            <a:t> data berkelompok data yang digunakan berdasarkan pembagian kelas dan interval (terdapat kelas atas dan kelas bawah). Sedangkan, pada data tidak berkelompok tidak menggunakan kelas dan interval, tetapi langsung menggunakan data yang tersedia tanpa diolah lagi sehingga hal tersebut akan mempengaruh hasil perhitungan mean maupun standar deviasi. Dimana standar deviasi berdasarkan perhitungan data berkelompok lebih besar dari pada data tidak berkelompok.</a:t>
          </a:r>
          <a:endParaRPr lang="id-ID"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600075</xdr:colOff>
      <xdr:row>5</xdr:row>
      <xdr:rowOff>171450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9607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161925</xdr:rowOff>
    </xdr:from>
    <xdr:to>
      <xdr:col>8</xdr:col>
      <xdr:colOff>257175</xdr:colOff>
      <xdr:row>9</xdr:row>
      <xdr:rowOff>85725</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14425"/>
          <a:ext cx="51339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16</xdr:col>
      <xdr:colOff>79375</xdr:colOff>
      <xdr:row>13</xdr:row>
      <xdr:rowOff>0</xdr:rowOff>
    </xdr:from>
    <xdr:ext cx="413768" cy="356893"/>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816042" y="2522361"/>
              <a:ext cx="413768" cy="356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nary>
                          <m:naryPr>
                            <m:chr m:val="∑"/>
                            <m:subHide m:val="on"/>
                            <m:supHide m:val="on"/>
                            <m:ctrlPr>
                              <a:rPr lang="en-US" sz="1100" i="1">
                                <a:latin typeface="Cambria Math" panose="02040503050406030204" pitchFamily="18" charset="0"/>
                              </a:rPr>
                            </m:ctrlPr>
                          </m:naryPr>
                          <m:sub/>
                          <m:sup/>
                          <m:e>
                            <m:r>
                              <a:rPr lang="en-US" sz="1100" b="0" i="1">
                                <a:latin typeface="Cambria Math" panose="02040503050406030204" pitchFamily="18" charset="0"/>
                              </a:rPr>
                              <m:t>𝑓</m:t>
                            </m:r>
                            <m:r>
                              <a:rPr lang="en-US" sz="1100" b="0" i="1">
                                <a:latin typeface="Cambria Math" panose="02040503050406030204" pitchFamily="18" charset="0"/>
                              </a:rPr>
                              <m:t>.</m:t>
                            </m:r>
                            <m:r>
                              <a:rPr lang="en-US" sz="1100" b="0" i="1">
                                <a:latin typeface="Cambria Math" panose="02040503050406030204" pitchFamily="18" charset="0"/>
                              </a:rPr>
                              <m:t>𝑥𝑖</m:t>
                            </m:r>
                          </m:e>
                        </m:nary>
                      </m:num>
                      <m:den>
                        <m:r>
                          <a:rPr lang="en-US" sz="1100" i="1">
                            <a:solidFill>
                              <a:schemeClr val="tx1"/>
                            </a:solidFill>
                            <a:effectLst/>
                            <a:latin typeface="Cambria Math" panose="02040503050406030204" pitchFamily="18" charset="0"/>
                            <a:ea typeface="+mn-ea"/>
                            <a:cs typeface="+mn-cs"/>
                          </a:rPr>
                          <m:t>𝑓</m:t>
                        </m:r>
                      </m:den>
                    </m:f>
                  </m:oMath>
                </m:oMathPara>
              </a14:m>
              <a:endParaRPr lang="en-US" sz="1100"/>
            </a:p>
          </xdr:txBody>
        </xdr:sp>
      </mc:Choice>
      <mc:Fallback xmlns="">
        <xdr:sp macro="" textlink="">
          <xdr:nvSpPr>
            <xdr:cNvPr id="4" name="TextBox 3"/>
            <xdr:cNvSpPr txBox="1"/>
          </xdr:nvSpPr>
          <xdr:spPr>
            <a:xfrm>
              <a:off x="9816042" y="2522361"/>
              <a:ext cx="413768" cy="356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a:t>
              </a:r>
              <a:r>
                <a:rPr lang="en-US" sz="1100" b="0" i="0">
                  <a:latin typeface="Cambria Math" panose="02040503050406030204" pitchFamily="18" charset="0"/>
                </a:rPr>
                <a:t>𝑓.𝑥𝑖〗)/</a:t>
              </a:r>
              <a:r>
                <a:rPr lang="en-US" sz="1100" i="0">
                  <a:solidFill>
                    <a:schemeClr val="tx1"/>
                  </a:solidFill>
                  <a:effectLst/>
                  <a:latin typeface="Cambria Math" panose="02040503050406030204" pitchFamily="18" charset="0"/>
                  <a:ea typeface="+mn-ea"/>
                  <a:cs typeface="+mn-cs"/>
                </a:rPr>
                <a:t>𝑓</a:t>
              </a:r>
              <a:endParaRPr lang="en-US" sz="1100"/>
            </a:p>
          </xdr:txBody>
        </xdr:sp>
      </mc:Fallback>
    </mc:AlternateContent>
    <xdr:clientData/>
  </xdr:oneCellAnchor>
  <xdr:oneCellAnchor>
    <xdr:from>
      <xdr:col>17</xdr:col>
      <xdr:colOff>0</xdr:colOff>
      <xdr:row>17</xdr:row>
      <xdr:rowOff>180975</xdr:rowOff>
    </xdr:from>
    <xdr:ext cx="752475" cy="514350"/>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363200" y="3419475"/>
              <a:ext cx="752475"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ad>
                      <m:radPr>
                        <m:degHide m:val="on"/>
                        <m:ctrlPr>
                          <a:rPr lang="en-US" sz="1100" i="1">
                            <a:latin typeface="Cambria Math" panose="02040503050406030204" pitchFamily="18" charset="0"/>
                          </a:rPr>
                        </m:ctrlPr>
                      </m:radPr>
                      <m:deg/>
                      <m:e>
                        <m:f>
                          <m:fPr>
                            <m:ctrlPr>
                              <a:rPr lang="en-US" sz="1100" i="1">
                                <a:latin typeface="Cambria Math" panose="02040503050406030204" pitchFamily="18" charset="0"/>
                              </a:rPr>
                            </m:ctrlPr>
                          </m:fPr>
                          <m:num>
                            <m:nary>
                              <m:naryPr>
                                <m:chr m:val="∑"/>
                                <m:subHide m:val="on"/>
                                <m:supHide m:val="on"/>
                                <m:ctrlPr>
                                  <a:rPr lang="en-US" sz="1100" i="1">
                                    <a:latin typeface="Cambria Math" panose="02040503050406030204" pitchFamily="18" charset="0"/>
                                  </a:rPr>
                                </m:ctrlPr>
                              </m:naryPr>
                              <m:sub/>
                              <m:sup/>
                              <m:e>
                                <m:sSup>
                                  <m:sSupPr>
                                    <m:ctrlPr>
                                      <a:rPr lang="en-US" sz="1100" i="1">
                                        <a:latin typeface="Cambria Math" panose="02040503050406030204" pitchFamily="18" charset="0"/>
                                      </a:rPr>
                                    </m:ctrlPr>
                                  </m:sSupPr>
                                  <m:e>
                                    <m:r>
                                      <a:rPr lang="en-US" sz="1100" b="0" i="1">
                                        <a:latin typeface="Cambria Math" panose="02040503050406030204" pitchFamily="18" charset="0"/>
                                      </a:rPr>
                                      <m:t>(</m:t>
                                    </m:r>
                                    <m:r>
                                      <a:rPr lang="en-US" sz="1100" b="0" i="1">
                                        <a:latin typeface="Cambria Math" panose="02040503050406030204" pitchFamily="18" charset="0"/>
                                      </a:rPr>
                                      <m:t>𝑋</m:t>
                                    </m:r>
                                    <m:r>
                                      <a:rPr lang="en-US" sz="1100" b="0" i="1">
                                        <a:latin typeface="Cambria Math" panose="02040503050406030204" pitchFamily="18" charset="0"/>
                                      </a:rPr>
                                      <m:t>−</m:t>
                                    </m:r>
                                    <m:r>
                                      <a:rPr lang="en-US" sz="1100" b="0" i="1">
                                        <a:latin typeface="Cambria Math" panose="02040503050406030204" pitchFamily="18" charset="0"/>
                                      </a:rPr>
                                      <m:t>𝑥</m:t>
                                    </m:r>
                                    <m:r>
                                      <a:rPr lang="en-US" sz="1100" b="0" i="1">
                                        <a:latin typeface="Cambria Math" panose="02040503050406030204" pitchFamily="18" charset="0"/>
                                      </a:rPr>
                                      <m:t>)</m:t>
                                    </m:r>
                                  </m:e>
                                  <m:sup>
                                    <m:r>
                                      <a:rPr lang="en-US" sz="1100" b="0" i="1">
                                        <a:latin typeface="Cambria Math" panose="02040503050406030204" pitchFamily="18" charset="0"/>
                                      </a:rPr>
                                      <m:t>2</m:t>
                                    </m:r>
                                  </m:sup>
                                </m:sSup>
                              </m:e>
                            </m:nary>
                          </m:num>
                          <m:den>
                            <m:r>
                              <a:rPr lang="en-US" sz="1100" b="0" i="1">
                                <a:latin typeface="Cambria Math" panose="02040503050406030204" pitchFamily="18" charset="0"/>
                              </a:rPr>
                              <m:t>𝑛</m:t>
                            </m:r>
                            <m:r>
                              <a:rPr lang="en-US" sz="1100" b="0" i="1">
                                <a:latin typeface="Cambria Math" panose="02040503050406030204" pitchFamily="18" charset="0"/>
                              </a:rPr>
                              <m:t> −1</m:t>
                            </m:r>
                          </m:den>
                        </m:f>
                      </m:e>
                    </m:rad>
                  </m:oMath>
                </m:oMathPara>
              </a14:m>
              <a:endParaRPr lang="en-US" sz="1100"/>
            </a:p>
          </xdr:txBody>
        </xdr:sp>
      </mc:Choice>
      <mc:Fallback xmlns="">
        <xdr:sp macro="" textlink="">
          <xdr:nvSpPr>
            <xdr:cNvPr id="5" name="TextBox 4"/>
            <xdr:cNvSpPr txBox="1"/>
          </xdr:nvSpPr>
          <xdr:spPr>
            <a:xfrm>
              <a:off x="10363200" y="3419475"/>
              <a:ext cx="752475"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▒〖(𝑋−𝑥)〗^2 )/(𝑛 −1))</a:t>
              </a:r>
              <a:endParaRPr lang="en-US" sz="1100"/>
            </a:p>
          </xdr:txBody>
        </xdr:sp>
      </mc:Fallback>
    </mc:AlternateContent>
    <xdr:clientData/>
  </xdr:oneCellAnchor>
  <xdr:oneCellAnchor>
    <xdr:from>
      <xdr:col>16</xdr:col>
      <xdr:colOff>590550</xdr:colOff>
      <xdr:row>23</xdr:row>
      <xdr:rowOff>114300</xdr:rowOff>
    </xdr:from>
    <xdr:ext cx="764119" cy="500137"/>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0344150" y="4495800"/>
              <a:ext cx="764119" cy="500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ad>
                      <m:radPr>
                        <m:degHide m:val="on"/>
                        <m:ctrlPr>
                          <a:rPr lang="en-US" sz="1100" i="1">
                            <a:latin typeface="Cambria Math" panose="02040503050406030204" pitchFamily="18" charset="0"/>
                          </a:rPr>
                        </m:ctrlPr>
                      </m:radPr>
                      <m:deg/>
                      <m:e>
                        <m:f>
                          <m:fPr>
                            <m:ctrlPr>
                              <a:rPr lang="en-US" sz="1100" i="1">
                                <a:latin typeface="Cambria Math" panose="02040503050406030204" pitchFamily="18" charset="0"/>
                              </a:rPr>
                            </m:ctrlPr>
                          </m:fPr>
                          <m:num>
                            <m:nary>
                              <m:naryPr>
                                <m:chr m:val="∑"/>
                                <m:subHide m:val="on"/>
                                <m:supHide m:val="on"/>
                                <m:ctrlPr>
                                  <a:rPr lang="en-US" sz="1100" i="1">
                                    <a:latin typeface="Cambria Math" panose="02040503050406030204" pitchFamily="18" charset="0"/>
                                  </a:rPr>
                                </m:ctrlPr>
                              </m:naryPr>
                              <m:sub/>
                              <m:sup/>
                              <m:e>
                                <m:sSup>
                                  <m:sSupPr>
                                    <m:ctrlPr>
                                      <a:rPr lang="en-US" sz="1100" i="1">
                                        <a:latin typeface="Cambria Math" panose="02040503050406030204" pitchFamily="18" charset="0"/>
                                      </a:rPr>
                                    </m:ctrlPr>
                                  </m:sSupPr>
                                  <m:e>
                                    <m:r>
                                      <a:rPr lang="en-US" sz="1100" b="0" i="1">
                                        <a:latin typeface="Cambria Math" panose="02040503050406030204" pitchFamily="18" charset="0"/>
                                      </a:rPr>
                                      <m:t>(</m:t>
                                    </m:r>
                                    <m:r>
                                      <a:rPr lang="en-US" sz="1100" b="0" i="1">
                                        <a:latin typeface="Cambria Math" panose="02040503050406030204" pitchFamily="18" charset="0"/>
                                      </a:rPr>
                                      <m:t>𝑋</m:t>
                                    </m:r>
                                    <m:r>
                                      <a:rPr lang="en-US" sz="1100" b="0" i="1">
                                        <a:latin typeface="Cambria Math" panose="02040503050406030204" pitchFamily="18" charset="0"/>
                                      </a:rPr>
                                      <m:t>−</m:t>
                                    </m:r>
                                    <m:r>
                                      <a:rPr lang="en-US" sz="1100" b="0" i="1">
                                        <a:latin typeface="Cambria Math" panose="02040503050406030204" pitchFamily="18" charset="0"/>
                                      </a:rPr>
                                      <m:t>𝑥</m:t>
                                    </m:r>
                                    <m:r>
                                      <a:rPr lang="en-US" sz="1100" b="0" i="1">
                                        <a:latin typeface="Cambria Math" panose="02040503050406030204" pitchFamily="18" charset="0"/>
                                      </a:rPr>
                                      <m:t>)</m:t>
                                    </m:r>
                                  </m:e>
                                  <m:sup>
                                    <m:r>
                                      <a:rPr lang="en-US" sz="1100" b="0" i="1">
                                        <a:latin typeface="Cambria Math" panose="02040503050406030204" pitchFamily="18" charset="0"/>
                                      </a:rPr>
                                      <m:t>2</m:t>
                                    </m:r>
                                  </m:sup>
                                </m:sSup>
                              </m:e>
                            </m:nary>
                          </m:num>
                          <m:den>
                            <m:r>
                              <a:rPr lang="en-US" sz="1100" b="0" i="1">
                                <a:latin typeface="Cambria Math" panose="02040503050406030204" pitchFamily="18" charset="0"/>
                              </a:rPr>
                              <m:t>𝑛</m:t>
                            </m:r>
                            <m:r>
                              <a:rPr lang="en-US" sz="1100" b="0" i="1">
                                <a:latin typeface="Cambria Math" panose="02040503050406030204" pitchFamily="18" charset="0"/>
                              </a:rPr>
                              <m:t> −1</m:t>
                            </m:r>
                          </m:den>
                        </m:f>
                      </m:e>
                    </m:rad>
                  </m:oMath>
                </m:oMathPara>
              </a14:m>
              <a:endParaRPr lang="en-US" sz="1100"/>
            </a:p>
          </xdr:txBody>
        </xdr:sp>
      </mc:Choice>
      <mc:Fallback xmlns="">
        <xdr:sp macro="" textlink="">
          <xdr:nvSpPr>
            <xdr:cNvPr id="6" name="TextBox 5"/>
            <xdr:cNvSpPr txBox="1"/>
          </xdr:nvSpPr>
          <xdr:spPr>
            <a:xfrm>
              <a:off x="10344150" y="4495800"/>
              <a:ext cx="764119" cy="500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▒〖(𝑋−𝑥)〗^2 )/(𝑛 −1))</a:t>
              </a:r>
              <a:endParaRPr lang="en-US" sz="110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400602</xdr:colOff>
      <xdr:row>10</xdr:row>
      <xdr:rowOff>133684</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921" cy="1971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84741</xdr:colOff>
      <xdr:row>21</xdr:row>
      <xdr:rowOff>181414</xdr:rowOff>
    </xdr:from>
    <xdr:ext cx="413768" cy="356893"/>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297014" y="4270429"/>
              <a:ext cx="413768" cy="356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nary>
                          <m:naryPr>
                            <m:chr m:val="∑"/>
                            <m:subHide m:val="on"/>
                            <m:supHide m:val="on"/>
                            <m:ctrlPr>
                              <a:rPr lang="en-US" sz="1100" i="1">
                                <a:latin typeface="Cambria Math" panose="02040503050406030204" pitchFamily="18" charset="0"/>
                              </a:rPr>
                            </m:ctrlPr>
                          </m:naryPr>
                          <m:sub/>
                          <m:sup/>
                          <m:e>
                            <m:r>
                              <a:rPr lang="en-US" sz="1100" b="0" i="1">
                                <a:latin typeface="Cambria Math" panose="02040503050406030204" pitchFamily="18" charset="0"/>
                              </a:rPr>
                              <m:t>𝑓</m:t>
                            </m:r>
                            <m:r>
                              <a:rPr lang="en-US" sz="1100" b="0" i="1">
                                <a:latin typeface="Cambria Math" panose="02040503050406030204" pitchFamily="18" charset="0"/>
                              </a:rPr>
                              <m:t>.</m:t>
                            </m:r>
                            <m:r>
                              <a:rPr lang="en-US" sz="1100" b="0" i="1">
                                <a:latin typeface="Cambria Math" panose="02040503050406030204" pitchFamily="18" charset="0"/>
                              </a:rPr>
                              <m:t>𝑥𝑖</m:t>
                            </m:r>
                          </m:e>
                        </m:nary>
                      </m:num>
                      <m:den>
                        <m:r>
                          <a:rPr lang="en-US" sz="1100" i="1">
                            <a:solidFill>
                              <a:schemeClr val="tx1"/>
                            </a:solidFill>
                            <a:effectLst/>
                            <a:latin typeface="Cambria Math" panose="02040503050406030204" pitchFamily="18" charset="0"/>
                            <a:ea typeface="+mn-ea"/>
                            <a:cs typeface="+mn-cs"/>
                          </a:rPr>
                          <m:t>𝑓</m:t>
                        </m:r>
                      </m:den>
                    </m:f>
                  </m:oMath>
                </m:oMathPara>
              </a14:m>
              <a:endParaRPr lang="en-US" sz="1100"/>
            </a:p>
          </xdr:txBody>
        </xdr:sp>
      </mc:Choice>
      <mc:Fallback xmlns="">
        <xdr:sp macro="" textlink="">
          <xdr:nvSpPr>
            <xdr:cNvPr id="6" name="TextBox 5"/>
            <xdr:cNvSpPr txBox="1"/>
          </xdr:nvSpPr>
          <xdr:spPr>
            <a:xfrm>
              <a:off x="1297014" y="4270429"/>
              <a:ext cx="413768" cy="356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▒〖𝑓.𝑥𝑖〗)/</a:t>
              </a:r>
              <a:r>
                <a:rPr lang="en-US" sz="1100" i="0">
                  <a:solidFill>
                    <a:schemeClr val="tx1"/>
                  </a:solidFill>
                  <a:effectLst/>
                  <a:latin typeface="Cambria Math" panose="02040503050406030204" pitchFamily="18" charset="0"/>
                  <a:ea typeface="+mn-ea"/>
                  <a:cs typeface="+mn-cs"/>
                </a:rPr>
                <a:t>𝑓</a:t>
              </a:r>
              <a:endParaRPr lang="en-US" sz="1100"/>
            </a:p>
          </xdr:txBody>
        </xdr:sp>
      </mc:Fallback>
    </mc:AlternateContent>
    <xdr:clientData/>
  </xdr:oneCellAnchor>
  <xdr:oneCellAnchor>
    <xdr:from>
      <xdr:col>2</xdr:col>
      <xdr:colOff>585942</xdr:colOff>
      <xdr:row>27</xdr:row>
      <xdr:rowOff>125604</xdr:rowOff>
    </xdr:from>
    <xdr:ext cx="869341" cy="500137"/>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798215" y="5369165"/>
              <a:ext cx="869341" cy="500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ad>
                      <m:radPr>
                        <m:degHide m:val="on"/>
                        <m:ctrlPr>
                          <a:rPr lang="en-US" sz="1100" i="1">
                            <a:latin typeface="Cambria Math" panose="02040503050406030204" pitchFamily="18" charset="0"/>
                          </a:rPr>
                        </m:ctrlPr>
                      </m:radPr>
                      <m:deg/>
                      <m:e>
                        <m:f>
                          <m:fPr>
                            <m:ctrlPr>
                              <a:rPr lang="en-US" sz="1100" i="1">
                                <a:latin typeface="Cambria Math" panose="02040503050406030204" pitchFamily="18" charset="0"/>
                              </a:rPr>
                            </m:ctrlPr>
                          </m:fPr>
                          <m:num>
                            <m:nary>
                              <m:naryPr>
                                <m:chr m:val="∑"/>
                                <m:subHide m:val="on"/>
                                <m:supHide m:val="on"/>
                                <m:ctrlPr>
                                  <a:rPr lang="en-US" sz="1100" i="1">
                                    <a:latin typeface="Cambria Math" panose="02040503050406030204" pitchFamily="18" charset="0"/>
                                  </a:rPr>
                                </m:ctrlPr>
                              </m:naryPr>
                              <m:sub/>
                              <m:sup/>
                              <m:e>
                                <m:sSup>
                                  <m:sSupPr>
                                    <m:ctrlPr>
                                      <a:rPr lang="en-US" sz="1100" i="1">
                                        <a:latin typeface="Cambria Math" panose="02040503050406030204" pitchFamily="18" charset="0"/>
                                      </a:rPr>
                                    </m:ctrlPr>
                                  </m:sSupPr>
                                  <m:e>
                                    <m:r>
                                      <a:rPr lang="en-US" sz="1100" b="0" i="1">
                                        <a:latin typeface="Cambria Math" panose="02040503050406030204" pitchFamily="18" charset="0"/>
                                      </a:rPr>
                                      <m:t>𝑓</m:t>
                                    </m:r>
                                    <m:r>
                                      <a:rPr lang="en-US" sz="1100" b="0" i="1">
                                        <a:latin typeface="Cambria Math" panose="02040503050406030204" pitchFamily="18" charset="0"/>
                                      </a:rPr>
                                      <m:t>(</m:t>
                                    </m:r>
                                    <m:r>
                                      <a:rPr lang="en-US" sz="1100" b="0" i="1">
                                        <a:latin typeface="Cambria Math" panose="02040503050406030204" pitchFamily="18" charset="0"/>
                                      </a:rPr>
                                      <m:t>𝑋</m:t>
                                    </m:r>
                                    <m:r>
                                      <a:rPr lang="en-US" sz="1100" b="0" i="1">
                                        <a:latin typeface="Cambria Math" panose="02040503050406030204" pitchFamily="18" charset="0"/>
                                      </a:rPr>
                                      <m:t>−</m:t>
                                    </m:r>
                                    <m:r>
                                      <a:rPr lang="en-US" sz="1100" b="0" i="1">
                                        <a:latin typeface="Cambria Math" panose="02040503050406030204" pitchFamily="18" charset="0"/>
                                      </a:rPr>
                                      <m:t>𝑥</m:t>
                                    </m:r>
                                    <m:r>
                                      <a:rPr lang="en-US" sz="1100" b="0" i="1">
                                        <a:latin typeface="Cambria Math" panose="02040503050406030204" pitchFamily="18" charset="0"/>
                                      </a:rPr>
                                      <m:t>)</m:t>
                                    </m:r>
                                  </m:e>
                                  <m:sup>
                                    <m:r>
                                      <a:rPr lang="en-US" sz="1100" b="0" i="1">
                                        <a:latin typeface="Cambria Math" panose="02040503050406030204" pitchFamily="18" charset="0"/>
                                      </a:rPr>
                                      <m:t>2</m:t>
                                    </m:r>
                                  </m:sup>
                                </m:sSup>
                              </m:e>
                            </m:nary>
                          </m:num>
                          <m:den>
                            <m:r>
                              <a:rPr lang="en-US" sz="1100" b="0" i="1">
                                <a:latin typeface="Cambria Math" panose="02040503050406030204" pitchFamily="18" charset="0"/>
                              </a:rPr>
                              <m:t>𝑛</m:t>
                            </m:r>
                            <m:r>
                              <a:rPr lang="en-US" sz="1100" b="0" i="1">
                                <a:latin typeface="Cambria Math" panose="02040503050406030204" pitchFamily="18" charset="0"/>
                              </a:rPr>
                              <m:t> −1</m:t>
                            </m:r>
                          </m:den>
                        </m:f>
                      </m:e>
                    </m:rad>
                  </m:oMath>
                </m:oMathPara>
              </a14:m>
              <a:endParaRPr lang="en-US" sz="1100"/>
            </a:p>
          </xdr:txBody>
        </xdr:sp>
      </mc:Choice>
      <mc:Fallback xmlns="">
        <xdr:sp macro="" textlink="">
          <xdr:nvSpPr>
            <xdr:cNvPr id="7" name="TextBox 6"/>
            <xdr:cNvSpPr txBox="1"/>
          </xdr:nvSpPr>
          <xdr:spPr>
            <a:xfrm>
              <a:off x="1798215" y="5369165"/>
              <a:ext cx="869341" cy="500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▒〖𝑓(𝑋−𝑥)〗^2 )/(𝑛 −1))</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1FC03-B3AD-40AD-9521-BFF7E74CDE4D}">
  <dimension ref="A1:H36"/>
  <sheetViews>
    <sheetView topLeftCell="A28" workbookViewId="0">
      <selection activeCell="D16" sqref="D16"/>
    </sheetView>
  </sheetViews>
  <sheetFormatPr defaultRowHeight="14.5"/>
  <cols>
    <col min="3" max="3" width="12.08984375" customWidth="1"/>
    <col min="5" max="5" width="11.08984375" bestFit="1" customWidth="1"/>
  </cols>
  <sheetData>
    <row r="1" spans="1:8">
      <c r="A1" s="121" t="s">
        <v>99</v>
      </c>
      <c r="B1" s="122"/>
      <c r="C1" s="122"/>
      <c r="D1" s="122"/>
      <c r="E1" s="122"/>
      <c r="F1" s="122"/>
      <c r="G1" s="122"/>
      <c r="H1" s="123"/>
    </row>
    <row r="2" spans="1:8">
      <c r="A2" s="124"/>
      <c r="B2" s="125"/>
      <c r="C2" s="125"/>
      <c r="D2" s="125"/>
      <c r="E2" s="125"/>
      <c r="F2" s="125"/>
      <c r="G2" s="125"/>
      <c r="H2" s="126"/>
    </row>
    <row r="3" spans="1:8">
      <c r="A3" s="124"/>
      <c r="B3" s="125"/>
      <c r="C3" s="125"/>
      <c r="D3" s="125"/>
      <c r="E3" s="125"/>
      <c r="F3" s="125"/>
      <c r="G3" s="125"/>
      <c r="H3" s="126"/>
    </row>
    <row r="4" spans="1:8">
      <c r="A4" s="124"/>
      <c r="B4" s="125"/>
      <c r="C4" s="125"/>
      <c r="D4" s="125"/>
      <c r="E4" s="125"/>
      <c r="F4" s="125"/>
      <c r="G4" s="125"/>
      <c r="H4" s="126"/>
    </row>
    <row r="5" spans="1:8">
      <c r="A5" s="124"/>
      <c r="B5" s="127" t="s">
        <v>100</v>
      </c>
      <c r="C5" s="127" t="s">
        <v>101</v>
      </c>
      <c r="D5" s="127" t="s">
        <v>102</v>
      </c>
      <c r="E5" s="128" t="s">
        <v>76</v>
      </c>
      <c r="F5" s="125"/>
      <c r="G5" s="125"/>
      <c r="H5" s="126"/>
    </row>
    <row r="6" spans="1:8">
      <c r="A6" s="124"/>
      <c r="B6" s="127"/>
      <c r="C6" s="127"/>
      <c r="D6" s="127"/>
      <c r="E6" s="128"/>
      <c r="F6" s="125"/>
      <c r="G6" s="125"/>
      <c r="H6" s="126"/>
    </row>
    <row r="7" spans="1:8">
      <c r="A7" s="124"/>
      <c r="B7" s="28" t="s">
        <v>103</v>
      </c>
      <c r="C7" s="28">
        <v>300</v>
      </c>
      <c r="D7" s="28">
        <v>20</v>
      </c>
      <c r="E7" s="129">
        <f>C7*D7</f>
        <v>6000</v>
      </c>
      <c r="F7" s="125"/>
      <c r="G7" s="125"/>
      <c r="H7" s="126"/>
    </row>
    <row r="8" spans="1:8">
      <c r="A8" s="124"/>
      <c r="B8" s="28" t="s">
        <v>104</v>
      </c>
      <c r="C8" s="28">
        <v>400</v>
      </c>
      <c r="D8" s="28">
        <v>25</v>
      </c>
      <c r="E8" s="129">
        <f t="shared" ref="E8:E9" si="0">C8*D8</f>
        <v>10000</v>
      </c>
      <c r="F8" s="125"/>
      <c r="G8" s="125"/>
      <c r="H8" s="126"/>
    </row>
    <row r="9" spans="1:8">
      <c r="A9" s="124"/>
      <c r="B9" s="28" t="s">
        <v>105</v>
      </c>
      <c r="C9" s="28">
        <v>400</v>
      </c>
      <c r="D9" s="28">
        <v>23</v>
      </c>
      <c r="E9" s="129">
        <f t="shared" si="0"/>
        <v>9200</v>
      </c>
      <c r="F9" s="125"/>
      <c r="G9" s="125"/>
      <c r="H9" s="126"/>
    </row>
    <row r="10" spans="1:8">
      <c r="A10" s="124"/>
      <c r="B10" s="28"/>
      <c r="C10" s="28">
        <f>SUM(C7:C9)</f>
        <v>1100</v>
      </c>
      <c r="D10" s="28"/>
      <c r="E10" s="130">
        <f>SUM(E7:E9)</f>
        <v>25200</v>
      </c>
      <c r="F10" s="125"/>
      <c r="G10" s="125"/>
      <c r="H10" s="126"/>
    </row>
    <row r="11" spans="1:8">
      <c r="A11" s="124"/>
      <c r="B11" s="125"/>
      <c r="C11" s="125"/>
      <c r="D11" s="125"/>
      <c r="E11" s="125"/>
      <c r="F11" s="125"/>
      <c r="G11" s="125"/>
      <c r="H11" s="126"/>
    </row>
    <row r="12" spans="1:8">
      <c r="A12" s="124"/>
      <c r="B12" s="131" t="s">
        <v>106</v>
      </c>
      <c r="C12" s="125"/>
      <c r="D12" s="125"/>
      <c r="E12" s="125"/>
      <c r="F12" s="125"/>
      <c r="G12" s="125"/>
      <c r="H12" s="126"/>
    </row>
    <row r="13" spans="1:8">
      <c r="A13" s="124"/>
      <c r="B13" s="125"/>
      <c r="C13" s="125"/>
      <c r="D13" s="125"/>
      <c r="E13" s="125"/>
      <c r="F13" s="125"/>
      <c r="G13" s="125"/>
      <c r="H13" s="126"/>
    </row>
    <row r="14" spans="1:8">
      <c r="A14" s="124"/>
      <c r="B14" s="125"/>
      <c r="C14" s="125"/>
      <c r="D14" s="125"/>
      <c r="E14" s="125"/>
      <c r="F14" s="125"/>
      <c r="G14" s="125"/>
      <c r="H14" s="126"/>
    </row>
    <row r="15" spans="1:8" ht="16">
      <c r="A15" s="124"/>
      <c r="B15" s="132" t="s">
        <v>4</v>
      </c>
      <c r="C15" s="133">
        <f>E10</f>
        <v>25200</v>
      </c>
      <c r="D15" s="125"/>
      <c r="E15" s="125"/>
      <c r="F15" s="125"/>
      <c r="G15" s="125"/>
      <c r="H15" s="126"/>
    </row>
    <row r="16" spans="1:8">
      <c r="A16" s="124"/>
      <c r="B16" s="125"/>
      <c r="C16" s="134">
        <f>C10</f>
        <v>1100</v>
      </c>
      <c r="D16" s="125"/>
      <c r="E16" s="125"/>
      <c r="F16" s="125"/>
      <c r="G16" s="125"/>
      <c r="H16" s="126"/>
    </row>
    <row r="17" spans="1:8">
      <c r="A17" s="124"/>
      <c r="B17" s="135" t="s">
        <v>4</v>
      </c>
      <c r="C17" s="136">
        <f>E10/C10</f>
        <v>22.90909090909091</v>
      </c>
      <c r="D17" s="125"/>
      <c r="E17" s="125"/>
      <c r="F17" s="125"/>
      <c r="G17" s="125"/>
      <c r="H17" s="126"/>
    </row>
    <row r="18" spans="1:8" ht="15" thickBot="1">
      <c r="A18" s="137"/>
      <c r="B18" s="138" t="s">
        <v>107</v>
      </c>
      <c r="C18" s="138"/>
      <c r="D18" s="138"/>
      <c r="E18" s="138"/>
      <c r="F18" s="138"/>
      <c r="G18" s="138"/>
      <c r="H18" s="139"/>
    </row>
    <row r="19" spans="1:8" ht="15" thickBot="1">
      <c r="A19" s="1"/>
    </row>
    <row r="20" spans="1:8">
      <c r="A20" s="121" t="s">
        <v>108</v>
      </c>
      <c r="B20" s="122"/>
      <c r="C20" s="122"/>
      <c r="D20" s="122"/>
      <c r="E20" s="122"/>
      <c r="F20" s="122"/>
      <c r="G20" s="122"/>
      <c r="H20" s="123"/>
    </row>
    <row r="21" spans="1:8">
      <c r="A21" s="124"/>
      <c r="B21" s="125"/>
      <c r="C21" s="125"/>
      <c r="D21" s="125"/>
      <c r="E21" s="125"/>
      <c r="F21" s="125"/>
      <c r="G21" s="125"/>
      <c r="H21" s="126"/>
    </row>
    <row r="22" spans="1:8">
      <c r="A22" s="124"/>
      <c r="B22" s="125"/>
      <c r="C22" s="125"/>
      <c r="D22" s="125"/>
      <c r="E22" s="125"/>
      <c r="F22" s="125"/>
      <c r="G22" s="125"/>
      <c r="H22" s="126"/>
    </row>
    <row r="23" spans="1:8">
      <c r="A23" s="124"/>
      <c r="B23" s="125"/>
      <c r="C23" s="125"/>
      <c r="D23" s="125"/>
      <c r="E23" s="125"/>
      <c r="F23" s="125"/>
      <c r="G23" s="125"/>
      <c r="H23" s="126"/>
    </row>
    <row r="24" spans="1:8">
      <c r="A24" s="124"/>
      <c r="B24" s="125" t="s">
        <v>109</v>
      </c>
      <c r="C24" s="125"/>
      <c r="D24" s="140">
        <v>40244000</v>
      </c>
      <c r="E24" s="125"/>
      <c r="F24" s="125"/>
      <c r="G24" s="125"/>
      <c r="H24" s="126"/>
    </row>
    <row r="25" spans="1:8">
      <c r="A25" s="124"/>
      <c r="B25" s="125" t="s">
        <v>110</v>
      </c>
      <c r="C25" s="125"/>
      <c r="D25" s="141">
        <v>128653000</v>
      </c>
      <c r="E25" s="125"/>
      <c r="F25" s="125"/>
      <c r="G25" s="125"/>
      <c r="H25" s="126"/>
    </row>
    <row r="26" spans="1:8">
      <c r="A26" s="124"/>
      <c r="B26" s="125"/>
      <c r="C26" s="125"/>
      <c r="D26" s="125"/>
      <c r="E26" s="125"/>
      <c r="F26" s="125"/>
      <c r="G26" s="125"/>
      <c r="H26" s="126"/>
    </row>
    <row r="27" spans="1:8">
      <c r="A27" s="124"/>
      <c r="B27" s="125" t="s">
        <v>111</v>
      </c>
      <c r="C27" s="125"/>
      <c r="D27" s="125"/>
      <c r="E27" s="125"/>
      <c r="F27" s="125"/>
      <c r="G27" s="125"/>
      <c r="H27" s="126"/>
    </row>
    <row r="28" spans="1:8">
      <c r="A28" s="124"/>
      <c r="B28" s="142"/>
      <c r="C28" s="125"/>
      <c r="D28" s="125"/>
      <c r="E28" s="125"/>
      <c r="F28" s="125"/>
      <c r="G28" s="125"/>
      <c r="H28" s="126"/>
    </row>
    <row r="29" spans="1:8">
      <c r="A29" s="124"/>
      <c r="B29" s="143" t="s">
        <v>112</v>
      </c>
      <c r="C29" s="143"/>
      <c r="D29" s="125"/>
      <c r="E29" s="125"/>
      <c r="F29" s="125"/>
      <c r="G29" s="125"/>
      <c r="H29" s="126"/>
    </row>
    <row r="30" spans="1:8">
      <c r="A30" s="124"/>
      <c r="B30" s="125"/>
      <c r="C30" s="125"/>
      <c r="D30" s="125"/>
      <c r="E30" s="125"/>
      <c r="F30" s="125"/>
      <c r="G30" s="125"/>
      <c r="H30" s="126"/>
    </row>
    <row r="31" spans="1:8">
      <c r="A31" s="124"/>
      <c r="B31" s="125"/>
      <c r="C31" s="135" t="s">
        <v>4</v>
      </c>
      <c r="D31" s="125"/>
      <c r="E31" s="125"/>
      <c r="F31" s="125"/>
      <c r="G31" s="125"/>
      <c r="H31" s="126"/>
    </row>
    <row r="32" spans="1:8">
      <c r="A32" s="124"/>
      <c r="B32" s="125"/>
      <c r="C32" s="125"/>
      <c r="D32" s="125"/>
      <c r="E32" s="125"/>
      <c r="F32" s="125"/>
      <c r="G32" s="125"/>
      <c r="H32" s="126"/>
    </row>
    <row r="33" spans="1:8">
      <c r="A33" s="124"/>
      <c r="B33" s="125"/>
      <c r="C33" s="135" t="s">
        <v>4</v>
      </c>
      <c r="D33" s="142">
        <f>ABS((D25/D24))^(1/14)</f>
        <v>1.0865540658263544</v>
      </c>
      <c r="E33" s="144">
        <v>-1</v>
      </c>
      <c r="F33" s="125"/>
      <c r="G33" s="125"/>
      <c r="H33" s="126"/>
    </row>
    <row r="34" spans="1:8">
      <c r="A34" s="124"/>
      <c r="B34" s="125"/>
      <c r="C34" s="135" t="s">
        <v>4</v>
      </c>
      <c r="D34" s="125">
        <f>D33-1</f>
        <v>8.6554065826354387E-2</v>
      </c>
      <c r="E34" s="125"/>
      <c r="F34" s="125"/>
      <c r="G34" s="125"/>
      <c r="H34" s="126"/>
    </row>
    <row r="35" spans="1:8">
      <c r="A35" s="124"/>
      <c r="B35" s="125"/>
      <c r="C35" s="135" t="s">
        <v>4</v>
      </c>
      <c r="D35" s="145">
        <f>D34</f>
        <v>8.6554065826354387E-2</v>
      </c>
      <c r="E35" s="125"/>
      <c r="F35" s="125"/>
      <c r="G35" s="125"/>
      <c r="H35" s="126"/>
    </row>
    <row r="36" spans="1:8" ht="15" thickBot="1">
      <c r="A36" s="137"/>
      <c r="B36" s="146" t="s">
        <v>113</v>
      </c>
      <c r="C36" s="138"/>
      <c r="D36" s="138"/>
      <c r="E36" s="138"/>
      <c r="F36" s="138"/>
      <c r="G36" s="138"/>
      <c r="H36" s="139"/>
    </row>
  </sheetData>
  <mergeCells count="5">
    <mergeCell ref="B5:B6"/>
    <mergeCell ref="C5:C6"/>
    <mergeCell ref="D5:D6"/>
    <mergeCell ref="E5:E6"/>
    <mergeCell ref="B29:C2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6:Z71"/>
  <sheetViews>
    <sheetView tabSelected="1" zoomScaleNormal="100" workbookViewId="0">
      <selection activeCell="V75" sqref="V75"/>
    </sheetView>
  </sheetViews>
  <sheetFormatPr defaultRowHeight="14.5"/>
  <cols>
    <col min="2" max="2" width="5.81640625" customWidth="1"/>
    <col min="7" max="7" width="2.1796875" customWidth="1"/>
    <col min="9" max="9" width="2.26953125" customWidth="1"/>
    <col min="10" max="10" width="4.453125" customWidth="1"/>
    <col min="11" max="11" width="7.453125" customWidth="1"/>
    <col min="12" max="12" width="3" customWidth="1"/>
    <col min="13" max="13" width="7.1796875" customWidth="1"/>
    <col min="14" max="14" width="13.1796875" customWidth="1"/>
    <col min="15" max="15" width="9.1796875" customWidth="1"/>
    <col min="16" max="16" width="8.26953125" customWidth="1"/>
    <col min="17" max="17" width="9.1796875" customWidth="1"/>
    <col min="18" max="18" width="2.81640625" customWidth="1"/>
    <col min="20" max="20" width="1.7265625" customWidth="1"/>
    <col min="22" max="22" width="2.81640625" customWidth="1"/>
    <col min="24" max="24" width="2.26953125" customWidth="1"/>
  </cols>
  <sheetData>
    <row r="16" spans="2:11">
      <c r="B16" s="3" t="s">
        <v>0</v>
      </c>
      <c r="C16" s="3" t="s">
        <v>1</v>
      </c>
      <c r="E16" s="34" t="s">
        <v>2</v>
      </c>
      <c r="F16" s="34"/>
      <c r="G16" s="34"/>
      <c r="H16" s="34"/>
      <c r="I16" s="34"/>
      <c r="J16" s="34"/>
      <c r="K16" s="34"/>
    </row>
    <row r="17" spans="2:13">
      <c r="B17" s="2">
        <v>1</v>
      </c>
      <c r="C17" s="2">
        <v>4</v>
      </c>
    </row>
    <row r="18" spans="2:13">
      <c r="B18" s="2">
        <v>2</v>
      </c>
      <c r="C18" s="2">
        <v>4</v>
      </c>
      <c r="E18" s="9" t="s">
        <v>3</v>
      </c>
      <c r="G18" t="s">
        <v>4</v>
      </c>
      <c r="H18" s="7">
        <f>C47</f>
        <v>273</v>
      </c>
      <c r="I18" t="s">
        <v>4</v>
      </c>
      <c r="J18" s="41">
        <f>H18/H19</f>
        <v>9.1</v>
      </c>
      <c r="K18" s="41"/>
    </row>
    <row r="19" spans="2:13">
      <c r="B19" s="2">
        <v>3</v>
      </c>
      <c r="C19" s="2">
        <v>5</v>
      </c>
      <c r="H19" s="1">
        <f>B46</f>
        <v>30</v>
      </c>
    </row>
    <row r="20" spans="2:13">
      <c r="B20" s="2">
        <v>4</v>
      </c>
      <c r="C20" s="2">
        <v>5</v>
      </c>
    </row>
    <row r="21" spans="2:13">
      <c r="B21" s="2">
        <v>5</v>
      </c>
      <c r="C21" s="2">
        <v>5</v>
      </c>
      <c r="E21" s="9" t="s">
        <v>5</v>
      </c>
      <c r="F21" s="8" t="s">
        <v>6</v>
      </c>
      <c r="G21" s="8"/>
      <c r="H21" s="8"/>
      <c r="I21" s="8"/>
      <c r="J21" t="s">
        <v>4</v>
      </c>
      <c r="K21" s="7" t="s">
        <v>7</v>
      </c>
      <c r="L21" s="4" t="s">
        <v>4</v>
      </c>
      <c r="M21" s="14">
        <f>(C31+C32)/2</f>
        <v>9</v>
      </c>
    </row>
    <row r="22" spans="2:13">
      <c r="B22" s="2">
        <v>6</v>
      </c>
      <c r="C22" s="2">
        <v>5</v>
      </c>
      <c r="G22">
        <v>2</v>
      </c>
      <c r="K22" s="1">
        <v>2</v>
      </c>
      <c r="L22" s="4"/>
      <c r="M22" s="4"/>
    </row>
    <row r="23" spans="2:13">
      <c r="B23" s="2">
        <v>7</v>
      </c>
      <c r="C23" s="2">
        <v>6</v>
      </c>
    </row>
    <row r="24" spans="2:13">
      <c r="B24" s="2">
        <v>8</v>
      </c>
      <c r="C24" s="2">
        <v>6</v>
      </c>
      <c r="E24" s="35" t="s">
        <v>8</v>
      </c>
      <c r="F24" s="35"/>
      <c r="G24" s="35"/>
      <c r="H24" s="35"/>
      <c r="I24" s="35"/>
      <c r="J24" s="35"/>
      <c r="K24" s="35"/>
      <c r="L24" s="35"/>
      <c r="M24" s="35"/>
    </row>
    <row r="25" spans="2:13">
      <c r="B25" s="2">
        <v>9</v>
      </c>
      <c r="C25" s="2">
        <v>6</v>
      </c>
      <c r="E25" s="35"/>
      <c r="F25" s="35"/>
      <c r="G25" s="35"/>
      <c r="H25" s="35"/>
      <c r="I25" s="35"/>
      <c r="J25" s="35"/>
      <c r="K25" s="35"/>
      <c r="L25" s="35"/>
      <c r="M25" s="35"/>
    </row>
    <row r="26" spans="2:13">
      <c r="B26" s="2">
        <v>10</v>
      </c>
      <c r="C26" s="2">
        <v>6</v>
      </c>
    </row>
    <row r="27" spans="2:13">
      <c r="B27" s="2">
        <v>11</v>
      </c>
      <c r="C27" s="2">
        <v>7</v>
      </c>
      <c r="E27" s="34" t="s">
        <v>9</v>
      </c>
      <c r="F27" s="36"/>
      <c r="G27" s="36"/>
      <c r="H27" s="36"/>
      <c r="I27" s="36"/>
      <c r="J27" s="36"/>
      <c r="K27" s="36"/>
    </row>
    <row r="28" spans="2:13">
      <c r="B28" s="2">
        <v>12</v>
      </c>
      <c r="C28" s="2">
        <v>8</v>
      </c>
    </row>
    <row r="29" spans="2:13">
      <c r="B29" s="2">
        <v>13</v>
      </c>
      <c r="C29" s="2">
        <v>8</v>
      </c>
      <c r="E29" s="9" t="s">
        <v>10</v>
      </c>
      <c r="F29" t="s">
        <v>11</v>
      </c>
      <c r="I29" t="s">
        <v>4</v>
      </c>
      <c r="J29" s="37" t="s">
        <v>13</v>
      </c>
      <c r="K29" s="38"/>
      <c r="L29" s="1" t="s">
        <v>4</v>
      </c>
      <c r="M29" s="6">
        <f>C46-C17</f>
        <v>14</v>
      </c>
    </row>
    <row r="30" spans="2:13">
      <c r="B30" s="2">
        <v>14</v>
      </c>
      <c r="C30" s="2">
        <v>9</v>
      </c>
    </row>
    <row r="31" spans="2:13">
      <c r="B31" s="2">
        <v>15</v>
      </c>
      <c r="C31" s="2">
        <v>9</v>
      </c>
      <c r="E31" s="9" t="s">
        <v>12</v>
      </c>
      <c r="I31" t="s">
        <v>4</v>
      </c>
      <c r="J31" s="74">
        <f>_xlfn.STDEV.S(C17:C46)</f>
        <v>3.5656406301600656</v>
      </c>
      <c r="K31" s="74"/>
      <c r="L31" s="1"/>
    </row>
    <row r="32" spans="2:13">
      <c r="B32" s="2">
        <v>16</v>
      </c>
      <c r="C32" s="2">
        <v>9</v>
      </c>
    </row>
    <row r="33" spans="2:23">
      <c r="B33" s="2">
        <v>17</v>
      </c>
      <c r="C33" s="2">
        <v>10</v>
      </c>
    </row>
    <row r="34" spans="2:23">
      <c r="B34" s="2">
        <v>18</v>
      </c>
      <c r="C34" s="2">
        <v>10</v>
      </c>
      <c r="E34" s="43" t="s">
        <v>23</v>
      </c>
      <c r="F34" s="43"/>
      <c r="G34" s="43"/>
      <c r="H34" s="43"/>
      <c r="I34" s="43"/>
      <c r="J34" s="43"/>
      <c r="K34" s="43"/>
      <c r="L34" s="43"/>
      <c r="M34" s="43"/>
    </row>
    <row r="35" spans="2:23">
      <c r="B35" s="2">
        <v>19</v>
      </c>
      <c r="C35" s="2">
        <v>10</v>
      </c>
      <c r="E35" s="43"/>
      <c r="F35" s="43"/>
      <c r="G35" s="43"/>
      <c r="H35" s="43"/>
      <c r="I35" s="43"/>
      <c r="J35" s="43"/>
      <c r="K35" s="43"/>
      <c r="L35" s="43"/>
      <c r="M35" s="43"/>
    </row>
    <row r="36" spans="2:23">
      <c r="B36" s="2">
        <v>20</v>
      </c>
      <c r="C36" s="2">
        <v>10</v>
      </c>
    </row>
    <row r="37" spans="2:23">
      <c r="B37" s="2">
        <v>21</v>
      </c>
      <c r="C37" s="2">
        <v>11</v>
      </c>
      <c r="E37" s="34" t="s">
        <v>17</v>
      </c>
      <c r="F37" s="34"/>
      <c r="G37" s="34"/>
      <c r="H37" s="34"/>
      <c r="I37" s="34"/>
      <c r="J37" s="34"/>
      <c r="K37" s="34"/>
    </row>
    <row r="38" spans="2:23">
      <c r="B38" s="2">
        <v>22</v>
      </c>
      <c r="C38" s="2">
        <v>11</v>
      </c>
    </row>
    <row r="39" spans="2:23">
      <c r="B39" s="2">
        <v>23</v>
      </c>
      <c r="C39" s="2">
        <v>12</v>
      </c>
      <c r="E39" s="12" t="s">
        <v>0</v>
      </c>
      <c r="F39" s="12" t="s">
        <v>19</v>
      </c>
      <c r="G39" s="39" t="s">
        <v>20</v>
      </c>
      <c r="H39" s="39"/>
      <c r="I39" s="39"/>
      <c r="J39" s="44" t="s">
        <v>21</v>
      </c>
      <c r="K39" s="44"/>
      <c r="L39" s="44" t="s">
        <v>22</v>
      </c>
      <c r="M39" s="44"/>
      <c r="N39" s="18"/>
      <c r="P39" s="9" t="s">
        <v>24</v>
      </c>
      <c r="Q39" s="10" t="s">
        <v>25</v>
      </c>
    </row>
    <row r="40" spans="2:23">
      <c r="B40" s="2">
        <v>24</v>
      </c>
      <c r="C40" s="2">
        <v>12</v>
      </c>
      <c r="E40" s="2">
        <v>1</v>
      </c>
      <c r="F40" s="2">
        <v>4</v>
      </c>
      <c r="G40" s="40">
        <v>2</v>
      </c>
      <c r="H40" s="40"/>
      <c r="I40" s="40"/>
      <c r="J40" s="40">
        <f>F40*G40</f>
        <v>8</v>
      </c>
      <c r="K40" s="40"/>
      <c r="L40" s="33">
        <f>F40-J18</f>
        <v>-5.0999999999999996</v>
      </c>
      <c r="M40" s="33"/>
      <c r="N40" s="15">
        <f>L40^2</f>
        <v>26.009999999999998</v>
      </c>
      <c r="R40" t="s">
        <v>4</v>
      </c>
    </row>
    <row r="41" spans="2:23">
      <c r="B41" s="2">
        <v>25</v>
      </c>
      <c r="C41" s="2">
        <v>12</v>
      </c>
      <c r="E41" s="2">
        <v>2</v>
      </c>
      <c r="F41" s="2">
        <v>5</v>
      </c>
      <c r="G41" s="40">
        <v>4</v>
      </c>
      <c r="H41" s="40"/>
      <c r="I41" s="40"/>
      <c r="J41" s="40">
        <f>F41*G41</f>
        <v>20</v>
      </c>
      <c r="K41" s="40"/>
      <c r="L41" s="33">
        <f>F41-J18</f>
        <v>-4.0999999999999996</v>
      </c>
      <c r="M41" s="33"/>
      <c r="N41" s="15">
        <f t="shared" ref="N41:N52" si="0">L41^2</f>
        <v>16.809999999999999</v>
      </c>
      <c r="R41" t="s">
        <v>4</v>
      </c>
      <c r="S41" s="1">
        <v>32</v>
      </c>
    </row>
    <row r="42" spans="2:23">
      <c r="B42" s="2">
        <v>26</v>
      </c>
      <c r="C42" s="2">
        <v>13</v>
      </c>
      <c r="E42" s="2">
        <v>3</v>
      </c>
      <c r="F42" s="2">
        <v>6</v>
      </c>
      <c r="G42" s="40">
        <v>4</v>
      </c>
      <c r="H42" s="40"/>
      <c r="I42" s="40"/>
      <c r="J42" s="40">
        <f t="shared" ref="J42:J52" si="1">F42*G42</f>
        <v>24</v>
      </c>
      <c r="K42" s="40"/>
      <c r="L42" s="33">
        <f>F42-J18</f>
        <v>-3.0999999999999996</v>
      </c>
      <c r="M42" s="33"/>
      <c r="N42" s="15">
        <f t="shared" si="0"/>
        <v>9.6099999999999977</v>
      </c>
    </row>
    <row r="43" spans="2:23">
      <c r="B43" s="2">
        <v>27</v>
      </c>
      <c r="C43" s="2">
        <v>13</v>
      </c>
      <c r="E43" s="2">
        <v>4</v>
      </c>
      <c r="F43" s="2">
        <v>7</v>
      </c>
      <c r="G43" s="40">
        <v>1</v>
      </c>
      <c r="H43" s="40"/>
      <c r="I43" s="40"/>
      <c r="J43" s="40">
        <f t="shared" si="1"/>
        <v>7</v>
      </c>
      <c r="K43" s="40"/>
      <c r="L43" s="33">
        <f>F43-J18</f>
        <v>-2.0999999999999996</v>
      </c>
      <c r="M43" s="33"/>
      <c r="N43" s="15">
        <f t="shared" si="0"/>
        <v>4.4099999999999984</v>
      </c>
      <c r="P43" s="9" t="s">
        <v>26</v>
      </c>
      <c r="Q43" s="47" t="s">
        <v>27</v>
      </c>
      <c r="R43" s="47"/>
      <c r="S43" s="47"/>
      <c r="T43" t="s">
        <v>4</v>
      </c>
      <c r="U43" s="19" t="s">
        <v>29</v>
      </c>
      <c r="V43" t="s">
        <v>4</v>
      </c>
      <c r="W43" s="4">
        <f>(F52-F40)/5</f>
        <v>2.8</v>
      </c>
    </row>
    <row r="44" spans="2:23">
      <c r="B44" s="2">
        <v>28</v>
      </c>
      <c r="C44" s="2">
        <v>14</v>
      </c>
      <c r="E44" s="2">
        <v>5</v>
      </c>
      <c r="F44" s="2">
        <v>8</v>
      </c>
      <c r="G44" s="40">
        <v>2</v>
      </c>
      <c r="H44" s="40"/>
      <c r="I44" s="40"/>
      <c r="J44" s="40">
        <f t="shared" si="1"/>
        <v>16</v>
      </c>
      <c r="K44" s="40"/>
      <c r="L44" s="33">
        <f>F44-J18</f>
        <v>-1.0999999999999996</v>
      </c>
      <c r="M44" s="33"/>
      <c r="N44" s="15">
        <f t="shared" si="0"/>
        <v>1.2099999999999993</v>
      </c>
      <c r="Q44" s="48" t="s">
        <v>28</v>
      </c>
      <c r="R44" s="48"/>
      <c r="S44" s="48"/>
      <c r="U44" s="13">
        <v>5</v>
      </c>
      <c r="V44" t="s">
        <v>4</v>
      </c>
      <c r="W44" s="6">
        <v>3</v>
      </c>
    </row>
    <row r="45" spans="2:23">
      <c r="B45" s="2">
        <v>29</v>
      </c>
      <c r="C45" s="2">
        <v>15</v>
      </c>
      <c r="E45" s="2">
        <v>6</v>
      </c>
      <c r="F45" s="2">
        <v>9</v>
      </c>
      <c r="G45" s="40">
        <v>3</v>
      </c>
      <c r="H45" s="40"/>
      <c r="I45" s="40"/>
      <c r="J45" s="40">
        <f t="shared" si="1"/>
        <v>27</v>
      </c>
      <c r="K45" s="40"/>
      <c r="L45" s="33">
        <f>F45-J18</f>
        <v>-9.9999999999999645E-2</v>
      </c>
      <c r="M45" s="33"/>
      <c r="N45" s="15">
        <f t="shared" si="0"/>
        <v>9.9999999999999291E-3</v>
      </c>
      <c r="W45" s="4"/>
    </row>
    <row r="46" spans="2:23">
      <c r="B46" s="2">
        <v>30</v>
      </c>
      <c r="C46" s="2">
        <v>18</v>
      </c>
      <c r="E46" s="2">
        <v>7</v>
      </c>
      <c r="F46" s="2">
        <v>10</v>
      </c>
      <c r="G46" s="40">
        <v>4</v>
      </c>
      <c r="H46" s="40"/>
      <c r="I46" s="40"/>
      <c r="J46" s="40">
        <f t="shared" si="1"/>
        <v>40</v>
      </c>
      <c r="K46" s="40"/>
      <c r="L46" s="33">
        <f>F46-J18</f>
        <v>0.90000000000000036</v>
      </c>
      <c r="M46" s="33"/>
      <c r="N46" s="15">
        <f t="shared" si="0"/>
        <v>0.81000000000000061</v>
      </c>
    </row>
    <row r="47" spans="2:23" ht="15" customHeight="1">
      <c r="B47" s="11"/>
      <c r="C47" s="12">
        <f>SUM(C17:C46)</f>
        <v>273</v>
      </c>
      <c r="E47" s="2">
        <v>8</v>
      </c>
      <c r="F47" s="2">
        <v>11</v>
      </c>
      <c r="G47" s="40">
        <v>2</v>
      </c>
      <c r="H47" s="40"/>
      <c r="I47" s="40"/>
      <c r="J47" s="40">
        <f t="shared" si="1"/>
        <v>22</v>
      </c>
      <c r="K47" s="40"/>
      <c r="L47" s="33">
        <f>F47-J18</f>
        <v>1.9000000000000004</v>
      </c>
      <c r="M47" s="33"/>
      <c r="N47" s="15">
        <f t="shared" si="0"/>
        <v>3.6100000000000012</v>
      </c>
      <c r="P47" s="49" t="s">
        <v>30</v>
      </c>
      <c r="Q47" s="49"/>
      <c r="R47" s="49"/>
      <c r="S47" s="49"/>
      <c r="T47" s="49"/>
      <c r="U47" s="49"/>
      <c r="V47" s="49"/>
      <c r="W47" s="49"/>
    </row>
    <row r="48" spans="2:23">
      <c r="E48" s="2">
        <v>9</v>
      </c>
      <c r="F48" s="2">
        <v>12</v>
      </c>
      <c r="G48" s="40">
        <v>3</v>
      </c>
      <c r="H48" s="40"/>
      <c r="I48" s="40"/>
      <c r="J48" s="40">
        <f t="shared" si="1"/>
        <v>36</v>
      </c>
      <c r="K48" s="40"/>
      <c r="L48" s="33">
        <f>F48-J18</f>
        <v>2.9000000000000004</v>
      </c>
      <c r="M48" s="33"/>
      <c r="N48" s="15">
        <f t="shared" si="0"/>
        <v>8.4100000000000019</v>
      </c>
      <c r="P48" s="49"/>
      <c r="Q48" s="49"/>
      <c r="R48" s="49"/>
      <c r="S48" s="49"/>
      <c r="T48" s="49"/>
      <c r="U48" s="49"/>
      <c r="V48" s="49"/>
      <c r="W48" s="49"/>
    </row>
    <row r="49" spans="5:25">
      <c r="E49" s="2">
        <v>10</v>
      </c>
      <c r="F49" s="2">
        <v>13</v>
      </c>
      <c r="G49" s="40">
        <v>2</v>
      </c>
      <c r="H49" s="40"/>
      <c r="I49" s="40"/>
      <c r="J49" s="40">
        <f t="shared" si="1"/>
        <v>26</v>
      </c>
      <c r="K49" s="40"/>
      <c r="L49" s="33">
        <f>F49-J18</f>
        <v>3.9000000000000004</v>
      </c>
      <c r="M49" s="33"/>
      <c r="N49" s="15">
        <f t="shared" si="0"/>
        <v>15.210000000000003</v>
      </c>
      <c r="P49" s="49"/>
      <c r="Q49" s="49"/>
      <c r="R49" s="49"/>
      <c r="S49" s="49"/>
      <c r="T49" s="49"/>
      <c r="U49" s="49"/>
      <c r="V49" s="49"/>
      <c r="W49" s="49"/>
    </row>
    <row r="50" spans="5:25">
      <c r="E50" s="2">
        <v>11</v>
      </c>
      <c r="F50" s="2">
        <v>14</v>
      </c>
      <c r="G50" s="40">
        <v>1</v>
      </c>
      <c r="H50" s="40"/>
      <c r="I50" s="40"/>
      <c r="J50" s="40">
        <f t="shared" si="1"/>
        <v>14</v>
      </c>
      <c r="K50" s="40"/>
      <c r="L50" s="33">
        <f>F50-J18</f>
        <v>4.9000000000000004</v>
      </c>
      <c r="M50" s="33"/>
      <c r="N50" s="15">
        <f t="shared" si="0"/>
        <v>24.010000000000005</v>
      </c>
      <c r="P50" s="20"/>
      <c r="Q50" s="20"/>
      <c r="R50" s="20"/>
      <c r="S50" s="20"/>
      <c r="T50" s="20"/>
      <c r="U50" s="20"/>
      <c r="V50" s="20"/>
      <c r="W50" s="20"/>
    </row>
    <row r="51" spans="5:25">
      <c r="E51" s="2">
        <v>12</v>
      </c>
      <c r="F51" s="2">
        <v>15</v>
      </c>
      <c r="G51" s="40">
        <v>1</v>
      </c>
      <c r="H51" s="40"/>
      <c r="I51" s="40"/>
      <c r="J51" s="40">
        <f t="shared" si="1"/>
        <v>15</v>
      </c>
      <c r="K51" s="40"/>
      <c r="L51" s="33">
        <f>F51-J18</f>
        <v>5.9</v>
      </c>
      <c r="M51" s="33"/>
      <c r="N51" s="15">
        <f t="shared" si="0"/>
        <v>34.81</v>
      </c>
      <c r="P51" s="20"/>
      <c r="Q51" s="20"/>
      <c r="R51" s="20"/>
      <c r="S51" s="20"/>
      <c r="T51" s="20"/>
      <c r="U51" s="20"/>
      <c r="V51" s="20"/>
      <c r="W51" s="20"/>
    </row>
    <row r="52" spans="5:25">
      <c r="E52" s="2">
        <v>13</v>
      </c>
      <c r="F52" s="2">
        <v>18</v>
      </c>
      <c r="G52" s="40">
        <v>1</v>
      </c>
      <c r="H52" s="40"/>
      <c r="I52" s="40"/>
      <c r="J52" s="40">
        <f t="shared" si="1"/>
        <v>18</v>
      </c>
      <c r="K52" s="40"/>
      <c r="L52" s="33">
        <f>F52-J18</f>
        <v>8.9</v>
      </c>
      <c r="M52" s="33"/>
      <c r="N52" s="15">
        <f t="shared" si="0"/>
        <v>79.210000000000008</v>
      </c>
    </row>
    <row r="53" spans="5:25">
      <c r="E53" s="16"/>
      <c r="F53" s="16">
        <f>SUM(F40:F52)</f>
        <v>132</v>
      </c>
      <c r="G53" s="45">
        <f>SUM(G4:I52)</f>
        <v>335</v>
      </c>
      <c r="H53" s="45"/>
      <c r="I53" s="45"/>
      <c r="J53" s="45">
        <f>SUM(J40:K52)</f>
        <v>273</v>
      </c>
      <c r="K53" s="45"/>
      <c r="L53" s="46">
        <f>SUM(L40:M52)</f>
        <v>13.700000000000005</v>
      </c>
      <c r="M53" s="45"/>
      <c r="N53" s="17">
        <f>SUM(N40:N52)</f>
        <v>224.13000000000002</v>
      </c>
    </row>
    <row r="55" spans="5:25">
      <c r="E55" s="34" t="s">
        <v>31</v>
      </c>
      <c r="F55" s="34"/>
      <c r="G55" s="34"/>
      <c r="H55" s="34"/>
      <c r="I55" s="34"/>
      <c r="J55" s="34"/>
      <c r="K55" s="34"/>
    </row>
    <row r="57" spans="5:25">
      <c r="E57" s="12" t="s">
        <v>0</v>
      </c>
      <c r="F57" s="44" t="s">
        <v>32</v>
      </c>
      <c r="G57" s="44"/>
      <c r="H57" s="44" t="s">
        <v>16</v>
      </c>
      <c r="I57" s="44"/>
      <c r="J57" s="44" t="s">
        <v>14</v>
      </c>
      <c r="K57" s="44"/>
      <c r="L57" s="44" t="s">
        <v>15</v>
      </c>
      <c r="M57" s="44"/>
      <c r="N57" s="12"/>
      <c r="O57" s="44" t="s">
        <v>39</v>
      </c>
      <c r="P57" s="44"/>
      <c r="R57" s="59" t="s">
        <v>38</v>
      </c>
      <c r="S57" s="59"/>
      <c r="U57" s="21" t="s">
        <v>4</v>
      </c>
      <c r="V57" s="42">
        <f>L63/H63</f>
        <v>9.4833333333333325</v>
      </c>
      <c r="W57" s="42"/>
    </row>
    <row r="58" spans="5:25">
      <c r="E58" s="2">
        <v>1</v>
      </c>
      <c r="F58" s="50" t="s">
        <v>33</v>
      </c>
      <c r="G58" s="50"/>
      <c r="H58" s="40">
        <f>SUM(G40:I42)</f>
        <v>10</v>
      </c>
      <c r="I58" s="40"/>
      <c r="J58" s="40">
        <f>(4+7)/2</f>
        <v>5.5</v>
      </c>
      <c r="K58" s="40"/>
      <c r="L58" s="40">
        <f>H58*J58</f>
        <v>55</v>
      </c>
      <c r="M58" s="40"/>
      <c r="N58" s="22">
        <f>(J58-$V$57)^2</f>
        <v>15.866944444444437</v>
      </c>
      <c r="O58" s="60">
        <f>N58*H58</f>
        <v>158.66944444444437</v>
      </c>
      <c r="P58" s="40"/>
    </row>
    <row r="59" spans="5:25">
      <c r="E59" s="2">
        <v>2</v>
      </c>
      <c r="F59" s="50" t="s">
        <v>34</v>
      </c>
      <c r="G59" s="50"/>
      <c r="H59" s="40">
        <f>SUM(G43:I45)</f>
        <v>6</v>
      </c>
      <c r="I59" s="40"/>
      <c r="J59" s="40">
        <f>(7+10)/2</f>
        <v>8.5</v>
      </c>
      <c r="K59" s="40"/>
      <c r="L59" s="40">
        <f t="shared" ref="L59:L62" si="2">H59*J59</f>
        <v>51</v>
      </c>
      <c r="M59" s="40"/>
      <c r="N59" s="22">
        <f>(J59-$V$57)^2</f>
        <v>0.96694444444444283</v>
      </c>
      <c r="O59" s="60">
        <f>N59*H59</f>
        <v>5.801666666666657</v>
      </c>
      <c r="P59" s="40"/>
    </row>
    <row r="60" spans="5:25">
      <c r="E60" s="2">
        <v>3</v>
      </c>
      <c r="F60" s="50" t="s">
        <v>35</v>
      </c>
      <c r="G60" s="50"/>
      <c r="H60" s="40">
        <f>SUM(G46:I48)</f>
        <v>9</v>
      </c>
      <c r="I60" s="40"/>
      <c r="J60" s="40">
        <f>(10+13)/2</f>
        <v>11.5</v>
      </c>
      <c r="K60" s="40"/>
      <c r="L60" s="40">
        <f t="shared" si="2"/>
        <v>103.5</v>
      </c>
      <c r="M60" s="40"/>
      <c r="N60" s="22">
        <f>(J60-$V$57)^2</f>
        <v>4.0669444444444478</v>
      </c>
      <c r="O60" s="60">
        <f>N60*H60</f>
        <v>36.602500000000028</v>
      </c>
      <c r="P60" s="40"/>
      <c r="R60" s="52" t="s">
        <v>40</v>
      </c>
      <c r="S60" s="52"/>
      <c r="T60" s="52"/>
      <c r="U60" s="52"/>
      <c r="X60" t="s">
        <v>4</v>
      </c>
      <c r="Y60" s="4">
        <f>SQRT(O63/29)</f>
        <v>3.5147063774290208</v>
      </c>
    </row>
    <row r="61" spans="5:25">
      <c r="E61" s="2">
        <v>4</v>
      </c>
      <c r="F61" s="50" t="s">
        <v>36</v>
      </c>
      <c r="G61" s="50"/>
      <c r="H61" s="40">
        <f>SUM(G49:I51)</f>
        <v>4</v>
      </c>
      <c r="I61" s="40"/>
      <c r="J61" s="40">
        <f>(13+16)/2</f>
        <v>14.5</v>
      </c>
      <c r="K61" s="40"/>
      <c r="L61" s="40">
        <f t="shared" si="2"/>
        <v>58</v>
      </c>
      <c r="M61" s="40"/>
      <c r="N61" s="22">
        <f>(J61-$V$57)^2</f>
        <v>25.166944444444454</v>
      </c>
      <c r="O61" s="60">
        <f>N61*H61</f>
        <v>100.66777777777781</v>
      </c>
      <c r="P61" s="40"/>
      <c r="X61" t="s">
        <v>4</v>
      </c>
      <c r="Y61" s="6"/>
    </row>
    <row r="62" spans="5:25">
      <c r="E62" s="2">
        <v>5</v>
      </c>
      <c r="F62" s="50" t="s">
        <v>37</v>
      </c>
      <c r="G62" s="50"/>
      <c r="H62" s="40">
        <f>SUM(G52)</f>
        <v>1</v>
      </c>
      <c r="I62" s="40"/>
      <c r="J62" s="40">
        <f>(16+18)/2</f>
        <v>17</v>
      </c>
      <c r="K62" s="40"/>
      <c r="L62" s="40">
        <f t="shared" si="2"/>
        <v>17</v>
      </c>
      <c r="M62" s="40"/>
      <c r="N62" s="22">
        <f>(J62-$V$57)^2</f>
        <v>56.500277777777789</v>
      </c>
      <c r="O62" s="60">
        <f>N62*H62</f>
        <v>56.500277777777789</v>
      </c>
      <c r="P62" s="40"/>
    </row>
    <row r="63" spans="5:25">
      <c r="E63" s="53"/>
      <c r="F63" s="54"/>
      <c r="G63" s="55"/>
      <c r="H63" s="56">
        <f>H58+H59+H60+H61+H62</f>
        <v>30</v>
      </c>
      <c r="I63" s="57"/>
      <c r="J63" s="56">
        <f>SUM(J58:K62)</f>
        <v>57</v>
      </c>
      <c r="K63" s="57"/>
      <c r="L63" s="56">
        <f>SUM(L58:M62)</f>
        <v>284.5</v>
      </c>
      <c r="M63" s="57"/>
      <c r="N63" s="23">
        <f>SUM(N58:N62)</f>
        <v>102.56805555555556</v>
      </c>
      <c r="O63" s="58">
        <f>SUM(O58:P62)</f>
        <v>358.24166666666667</v>
      </c>
      <c r="P63" s="57"/>
    </row>
    <row r="66" spans="5:26" ht="15" customHeight="1">
      <c r="E66" s="51" t="s">
        <v>49</v>
      </c>
      <c r="F66" s="51"/>
      <c r="G66" s="51"/>
      <c r="H66" s="51"/>
      <c r="I66" s="51"/>
      <c r="J66" s="51"/>
      <c r="K66" s="51"/>
      <c r="L66" s="51"/>
      <c r="M66" s="51"/>
      <c r="N66" s="51"/>
      <c r="O66" s="51"/>
      <c r="P66" s="51"/>
      <c r="Q66" s="51"/>
      <c r="R66" s="51"/>
      <c r="S66" s="51"/>
      <c r="T66" s="51"/>
      <c r="U66" s="51"/>
      <c r="V66" s="51"/>
      <c r="W66" s="51"/>
      <c r="X66" s="51"/>
      <c r="Y66" s="51"/>
      <c r="Z66" s="51"/>
    </row>
    <row r="67" spans="5:26">
      <c r="E67" s="51"/>
      <c r="F67" s="51"/>
      <c r="G67" s="51"/>
      <c r="H67" s="51"/>
      <c r="I67" s="51"/>
      <c r="J67" s="51"/>
      <c r="K67" s="51"/>
      <c r="L67" s="51"/>
      <c r="M67" s="51"/>
      <c r="N67" s="51"/>
      <c r="O67" s="51"/>
      <c r="P67" s="51"/>
      <c r="Q67" s="51"/>
      <c r="R67" s="51"/>
      <c r="S67" s="51"/>
      <c r="T67" s="51"/>
      <c r="U67" s="51"/>
      <c r="V67" s="51"/>
      <c r="W67" s="51"/>
      <c r="X67" s="51"/>
      <c r="Y67" s="51"/>
      <c r="Z67" s="51"/>
    </row>
    <row r="68" spans="5:26">
      <c r="E68" s="51"/>
      <c r="F68" s="51"/>
      <c r="G68" s="51"/>
      <c r="H68" s="51"/>
      <c r="I68" s="51"/>
      <c r="J68" s="51"/>
      <c r="K68" s="51"/>
      <c r="L68" s="51"/>
      <c r="M68" s="51"/>
      <c r="N68" s="51"/>
      <c r="O68" s="51"/>
      <c r="P68" s="51"/>
      <c r="Q68" s="51"/>
      <c r="R68" s="51"/>
      <c r="S68" s="51"/>
      <c r="T68" s="51"/>
      <c r="U68" s="51"/>
      <c r="V68" s="51"/>
      <c r="W68" s="51"/>
      <c r="X68" s="51"/>
      <c r="Y68" s="51"/>
      <c r="Z68" s="51"/>
    </row>
    <row r="69" spans="5:26">
      <c r="E69" s="51"/>
      <c r="F69" s="51"/>
      <c r="G69" s="51"/>
      <c r="H69" s="51"/>
      <c r="I69" s="51"/>
      <c r="J69" s="51"/>
      <c r="K69" s="51"/>
      <c r="L69" s="51"/>
      <c r="M69" s="51"/>
      <c r="N69" s="51"/>
      <c r="O69" s="51"/>
      <c r="P69" s="51"/>
      <c r="Q69" s="51"/>
      <c r="R69" s="51"/>
      <c r="S69" s="51"/>
      <c r="T69" s="51"/>
      <c r="U69" s="51"/>
      <c r="V69" s="51"/>
      <c r="W69" s="51"/>
      <c r="X69" s="51"/>
      <c r="Y69" s="51"/>
      <c r="Z69" s="51"/>
    </row>
    <row r="70" spans="5:26">
      <c r="E70" s="51"/>
      <c r="F70" s="51"/>
      <c r="G70" s="51"/>
      <c r="H70" s="51"/>
      <c r="I70" s="51"/>
      <c r="J70" s="51"/>
      <c r="K70" s="51"/>
      <c r="L70" s="51"/>
      <c r="M70" s="51"/>
      <c r="N70" s="51"/>
      <c r="O70" s="51"/>
      <c r="P70" s="51"/>
      <c r="Q70" s="51"/>
      <c r="R70" s="51"/>
      <c r="S70" s="51"/>
      <c r="T70" s="51"/>
      <c r="U70" s="51"/>
      <c r="V70" s="51"/>
      <c r="W70" s="51"/>
      <c r="X70" s="51"/>
      <c r="Y70" s="51"/>
      <c r="Z70" s="51"/>
    </row>
    <row r="71" spans="5:26">
      <c r="E71" s="51"/>
      <c r="F71" s="51"/>
      <c r="G71" s="51"/>
      <c r="H71" s="51"/>
      <c r="I71" s="51"/>
      <c r="J71" s="51"/>
      <c r="K71" s="51"/>
      <c r="L71" s="51"/>
      <c r="M71" s="51"/>
      <c r="N71" s="51"/>
      <c r="O71" s="51"/>
      <c r="P71" s="51"/>
      <c r="Q71" s="51"/>
      <c r="R71" s="51"/>
      <c r="S71" s="51"/>
      <c r="T71" s="51"/>
      <c r="U71" s="51"/>
      <c r="V71" s="51"/>
      <c r="W71" s="51"/>
      <c r="X71" s="51"/>
      <c r="Y71" s="51"/>
      <c r="Z71" s="51"/>
    </row>
  </sheetData>
  <sortState xmlns:xlrd2="http://schemas.microsoft.com/office/spreadsheetml/2017/richdata2" ref="C17:C46">
    <sortCondition ref="C20"/>
  </sortState>
  <mergeCells count="96">
    <mergeCell ref="E66:Z71"/>
    <mergeCell ref="R60:U60"/>
    <mergeCell ref="E63:G63"/>
    <mergeCell ref="V57:W57"/>
    <mergeCell ref="H63:I63"/>
    <mergeCell ref="J63:K63"/>
    <mergeCell ref="L63:M63"/>
    <mergeCell ref="O63:P63"/>
    <mergeCell ref="R57:S57"/>
    <mergeCell ref="O57:P57"/>
    <mergeCell ref="O58:P58"/>
    <mergeCell ref="O59:P59"/>
    <mergeCell ref="O60:P60"/>
    <mergeCell ref="O61:P61"/>
    <mergeCell ref="O62:P62"/>
    <mergeCell ref="J62:K62"/>
    <mergeCell ref="L60:M60"/>
    <mergeCell ref="L61:M61"/>
    <mergeCell ref="L62:M62"/>
    <mergeCell ref="F62:G62"/>
    <mergeCell ref="H60:I60"/>
    <mergeCell ref="H61:I61"/>
    <mergeCell ref="H62:I62"/>
    <mergeCell ref="F61:G61"/>
    <mergeCell ref="J61:K61"/>
    <mergeCell ref="L57:M57"/>
    <mergeCell ref="H58:I58"/>
    <mergeCell ref="H59:I59"/>
    <mergeCell ref="J58:K58"/>
    <mergeCell ref="L59:M59"/>
    <mergeCell ref="L58:M58"/>
    <mergeCell ref="E55:K55"/>
    <mergeCell ref="F57:G57"/>
    <mergeCell ref="F58:G58"/>
    <mergeCell ref="F59:G59"/>
    <mergeCell ref="F60:G60"/>
    <mergeCell ref="J59:K59"/>
    <mergeCell ref="J60:K60"/>
    <mergeCell ref="H57:I57"/>
    <mergeCell ref="J57:K57"/>
    <mergeCell ref="G53:I53"/>
    <mergeCell ref="J53:K53"/>
    <mergeCell ref="L53:M53"/>
    <mergeCell ref="Q43:S43"/>
    <mergeCell ref="Q44:S44"/>
    <mergeCell ref="P47:W49"/>
    <mergeCell ref="L49:M49"/>
    <mergeCell ref="L50:M50"/>
    <mergeCell ref="L51:M51"/>
    <mergeCell ref="L52:M52"/>
    <mergeCell ref="J50:K50"/>
    <mergeCell ref="J51:K51"/>
    <mergeCell ref="J52:K52"/>
    <mergeCell ref="G51:I51"/>
    <mergeCell ref="G52:I52"/>
    <mergeCell ref="G44:I44"/>
    <mergeCell ref="J47:K47"/>
    <mergeCell ref="J48:K48"/>
    <mergeCell ref="J49:K49"/>
    <mergeCell ref="J39:K39"/>
    <mergeCell ref="J40:K40"/>
    <mergeCell ref="J41:K41"/>
    <mergeCell ref="J42:K42"/>
    <mergeCell ref="J43:K43"/>
    <mergeCell ref="J44:K44"/>
    <mergeCell ref="J45:K45"/>
    <mergeCell ref="J46:K46"/>
    <mergeCell ref="G40:I40"/>
    <mergeCell ref="G41:I41"/>
    <mergeCell ref="G42:I42"/>
    <mergeCell ref="G43:I43"/>
    <mergeCell ref="J18:K18"/>
    <mergeCell ref="J31:K31"/>
    <mergeCell ref="E34:M35"/>
    <mergeCell ref="E37:K37"/>
    <mergeCell ref="L39:M39"/>
    <mergeCell ref="G48:I48"/>
    <mergeCell ref="G49:I49"/>
    <mergeCell ref="G50:I50"/>
    <mergeCell ref="G45:I45"/>
    <mergeCell ref="G46:I46"/>
    <mergeCell ref="G47:I47"/>
    <mergeCell ref="E16:K16"/>
    <mergeCell ref="E24:M25"/>
    <mergeCell ref="E27:K27"/>
    <mergeCell ref="J29:K29"/>
    <mergeCell ref="G39:I39"/>
    <mergeCell ref="L47:M47"/>
    <mergeCell ref="L48:M48"/>
    <mergeCell ref="L40:M40"/>
    <mergeCell ref="L41:M41"/>
    <mergeCell ref="L42:M42"/>
    <mergeCell ref="L43:M43"/>
    <mergeCell ref="L44:M44"/>
    <mergeCell ref="L45:M45"/>
    <mergeCell ref="L46:M46"/>
  </mergeCells>
  <pageMargins left="0.7" right="0.7" top="0.75" bottom="0.75" header="0.3" footer="0.3"/>
  <pageSetup paperSize="9" orientation="portrait" horizontalDpi="4294967293" verticalDpi="0" copies="1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1EE65-9E67-439D-90F0-8E0C8442376D}">
  <dimension ref="A1:R76"/>
  <sheetViews>
    <sheetView topLeftCell="A64" zoomScaleNormal="100" workbookViewId="0">
      <selection activeCell="F64" sqref="F64"/>
    </sheetView>
  </sheetViews>
  <sheetFormatPr defaultRowHeight="14.5"/>
  <cols>
    <col min="2" max="2" width="14.453125" customWidth="1"/>
    <col min="3" max="3" width="9.26953125" customWidth="1"/>
    <col min="5" max="5" width="11.26953125" customWidth="1"/>
    <col min="6" max="6" width="28.81640625" customWidth="1"/>
    <col min="7" max="7" width="17.1796875" customWidth="1"/>
    <col min="9" max="9" width="13" customWidth="1"/>
    <col min="10" max="10" width="12.26953125" customWidth="1"/>
  </cols>
  <sheetData>
    <row r="1" spans="1:18">
      <c r="A1" s="75" t="s">
        <v>62</v>
      </c>
      <c r="B1" s="76"/>
      <c r="C1" s="76"/>
      <c r="D1" s="76"/>
      <c r="E1" s="76"/>
      <c r="F1" s="76"/>
      <c r="G1" s="76"/>
      <c r="H1" s="76"/>
      <c r="I1" s="76"/>
      <c r="J1" s="76"/>
      <c r="K1" s="76"/>
      <c r="L1" s="76"/>
      <c r="M1" s="76"/>
      <c r="N1" s="76"/>
      <c r="O1" s="76"/>
      <c r="P1" s="76"/>
    </row>
    <row r="2" spans="1:18" ht="15.5">
      <c r="A2" s="76"/>
      <c r="B2" s="76"/>
      <c r="C2" s="76"/>
      <c r="D2" s="76"/>
      <c r="E2" s="76"/>
      <c r="F2" s="76"/>
      <c r="G2" s="77">
        <v>15</v>
      </c>
      <c r="H2" s="77">
        <v>8</v>
      </c>
      <c r="I2" s="77">
        <v>6</v>
      </c>
      <c r="J2" s="77">
        <v>9</v>
      </c>
      <c r="K2" s="77">
        <v>9</v>
      </c>
      <c r="L2" s="77">
        <v>4</v>
      </c>
      <c r="M2" s="77">
        <v>18</v>
      </c>
      <c r="N2" s="77">
        <v>10</v>
      </c>
      <c r="O2" s="77">
        <v>10</v>
      </c>
      <c r="P2" s="77">
        <v>12</v>
      </c>
      <c r="R2" s="77">
        <v>4</v>
      </c>
    </row>
    <row r="3" spans="1:18" ht="15.5">
      <c r="A3" s="76"/>
      <c r="B3" s="76"/>
      <c r="C3" s="76"/>
      <c r="D3" s="76"/>
      <c r="E3" s="76"/>
      <c r="F3" s="76"/>
      <c r="G3" s="77">
        <v>12</v>
      </c>
      <c r="H3" s="77">
        <v>4</v>
      </c>
      <c r="I3" s="77">
        <v>7</v>
      </c>
      <c r="J3" s="77">
        <v>8</v>
      </c>
      <c r="K3" s="77">
        <v>12</v>
      </c>
      <c r="L3" s="77">
        <v>10</v>
      </c>
      <c r="M3" s="77">
        <v>10</v>
      </c>
      <c r="N3" s="77">
        <v>11</v>
      </c>
      <c r="O3" s="77">
        <v>9</v>
      </c>
      <c r="P3" s="77">
        <v>13</v>
      </c>
      <c r="R3" s="77">
        <v>4</v>
      </c>
    </row>
    <row r="4" spans="1:18" ht="15.5">
      <c r="A4" s="76"/>
      <c r="B4" s="76"/>
      <c r="C4" s="76"/>
      <c r="D4" s="76"/>
      <c r="E4" s="76"/>
      <c r="F4" s="76"/>
      <c r="G4" s="77">
        <v>5</v>
      </c>
      <c r="H4" s="77">
        <v>6</v>
      </c>
      <c r="I4" s="77">
        <v>11</v>
      </c>
      <c r="J4" s="77">
        <v>14</v>
      </c>
      <c r="K4" s="77">
        <v>5</v>
      </c>
      <c r="L4" s="77">
        <v>6</v>
      </c>
      <c r="M4" s="77">
        <v>6</v>
      </c>
      <c r="N4" s="77">
        <v>5</v>
      </c>
      <c r="O4" s="77">
        <v>13</v>
      </c>
      <c r="P4" s="77">
        <v>5</v>
      </c>
      <c r="R4" s="77">
        <v>5</v>
      </c>
    </row>
    <row r="5" spans="1:18" ht="15.5">
      <c r="A5" s="76"/>
      <c r="B5" s="76"/>
      <c r="C5" s="76"/>
      <c r="D5" s="76"/>
      <c r="E5" s="76"/>
      <c r="F5" s="76"/>
      <c r="G5" s="76" t="s">
        <v>63</v>
      </c>
      <c r="H5" s="76">
        <v>30</v>
      </c>
      <c r="I5" s="76"/>
      <c r="J5" s="76"/>
      <c r="K5" s="76"/>
      <c r="L5" s="76"/>
      <c r="M5" s="76"/>
      <c r="N5" s="76"/>
      <c r="O5" s="76"/>
      <c r="P5" s="76"/>
      <c r="R5" s="77">
        <v>5</v>
      </c>
    </row>
    <row r="6" spans="1:18" ht="15.5">
      <c r="A6" s="76"/>
      <c r="B6" s="76"/>
      <c r="C6" s="76"/>
      <c r="D6" s="76"/>
      <c r="E6" s="76"/>
      <c r="F6" s="76"/>
      <c r="G6" s="76" t="s">
        <v>64</v>
      </c>
      <c r="H6" s="76">
        <f>MIN(G2:P4)</f>
        <v>4</v>
      </c>
      <c r="I6" s="76"/>
      <c r="J6" s="76"/>
      <c r="K6" s="76"/>
      <c r="L6" s="76"/>
      <c r="M6" s="76"/>
      <c r="N6" s="76"/>
      <c r="O6" s="76"/>
      <c r="P6" s="76"/>
      <c r="R6" s="77">
        <v>5</v>
      </c>
    </row>
    <row r="7" spans="1:18" ht="15.5">
      <c r="A7" s="76"/>
      <c r="B7" s="76"/>
      <c r="C7" s="76"/>
      <c r="D7" s="76"/>
      <c r="E7" s="76"/>
      <c r="F7" s="76"/>
      <c r="G7" s="76" t="s">
        <v>65</v>
      </c>
      <c r="H7" s="76">
        <f>MAX(G2:P4)</f>
        <v>18</v>
      </c>
      <c r="I7" s="76"/>
      <c r="J7" s="76"/>
      <c r="K7" s="76"/>
      <c r="L7" s="76"/>
      <c r="M7" s="76"/>
      <c r="N7" s="76"/>
      <c r="O7" s="76"/>
      <c r="P7" s="76"/>
      <c r="R7" s="77">
        <v>5</v>
      </c>
    </row>
    <row r="8" spans="1:18" ht="15.5">
      <c r="A8" s="76"/>
      <c r="B8" s="76"/>
      <c r="C8" s="76"/>
      <c r="D8" s="76"/>
      <c r="E8" s="76"/>
      <c r="F8" s="76"/>
      <c r="G8" s="76"/>
      <c r="H8" s="76"/>
      <c r="I8" s="76"/>
      <c r="J8" s="76"/>
      <c r="K8" s="76"/>
      <c r="L8" s="76"/>
      <c r="M8" s="76"/>
      <c r="N8" s="76"/>
      <c r="O8" s="76"/>
      <c r="P8" s="76"/>
      <c r="R8" s="77">
        <v>6</v>
      </c>
    </row>
    <row r="9" spans="1:18" ht="15.5">
      <c r="A9" s="76"/>
      <c r="B9" s="78" t="s">
        <v>66</v>
      </c>
      <c r="C9" s="78"/>
      <c r="D9" s="78"/>
      <c r="E9" s="78"/>
      <c r="F9" s="78"/>
      <c r="G9" s="78"/>
      <c r="H9" s="76"/>
      <c r="I9" s="76"/>
      <c r="J9" s="76"/>
      <c r="K9" s="76"/>
      <c r="L9" s="76"/>
      <c r="M9" s="76"/>
      <c r="N9" s="76"/>
      <c r="O9" s="76"/>
      <c r="P9" s="76"/>
      <c r="R9" s="77">
        <v>6</v>
      </c>
    </row>
    <row r="10" spans="1:18" ht="15.5">
      <c r="A10" s="76"/>
      <c r="B10" s="79" t="s">
        <v>67</v>
      </c>
      <c r="C10" s="80" t="s">
        <v>4</v>
      </c>
      <c r="D10" s="79">
        <f>SUM(G2:P4)/30</f>
        <v>9.1</v>
      </c>
      <c r="E10" s="79"/>
      <c r="F10" s="79"/>
      <c r="G10" s="79"/>
      <c r="H10" s="76"/>
      <c r="I10" s="76"/>
      <c r="J10" s="76"/>
      <c r="K10" s="76"/>
      <c r="L10" s="76"/>
      <c r="M10" s="76"/>
      <c r="N10" s="76"/>
      <c r="O10" s="76"/>
      <c r="P10" s="76"/>
      <c r="R10" s="77">
        <v>6</v>
      </c>
    </row>
    <row r="11" spans="1:18" ht="16" thickBot="1">
      <c r="A11" s="76"/>
      <c r="B11" s="81" t="s">
        <v>68</v>
      </c>
      <c r="C11" s="82" t="s">
        <v>4</v>
      </c>
      <c r="D11" s="81">
        <f>MEDIAN(R2:R31)</f>
        <v>9</v>
      </c>
      <c r="E11" s="81"/>
      <c r="F11" s="81"/>
      <c r="G11" s="81"/>
      <c r="H11" s="76"/>
      <c r="I11" s="76"/>
      <c r="J11" s="76"/>
      <c r="K11" s="76"/>
      <c r="L11" s="76"/>
      <c r="M11" s="76"/>
      <c r="N11" s="76"/>
      <c r="O11" s="76"/>
      <c r="P11" s="76"/>
      <c r="R11" s="77">
        <v>6</v>
      </c>
    </row>
    <row r="12" spans="1:18" ht="15.5">
      <c r="B12" s="83" t="s">
        <v>69</v>
      </c>
      <c r="C12" s="84"/>
      <c r="D12" s="84"/>
      <c r="E12" s="84"/>
      <c r="F12" s="84"/>
      <c r="G12" s="85"/>
      <c r="H12" s="76"/>
      <c r="I12" s="76"/>
      <c r="J12" s="76"/>
      <c r="R12" s="77">
        <v>7</v>
      </c>
    </row>
    <row r="13" spans="1:18" ht="16" thickBot="1">
      <c r="B13" s="86"/>
      <c r="C13" s="87"/>
      <c r="D13" s="87"/>
      <c r="E13" s="87"/>
      <c r="F13" s="87"/>
      <c r="G13" s="88"/>
      <c r="H13" s="76"/>
      <c r="I13" s="76"/>
      <c r="J13" s="76"/>
      <c r="R13" s="77">
        <v>8</v>
      </c>
    </row>
    <row r="14" spans="1:18" ht="15.5">
      <c r="B14" s="76"/>
      <c r="C14" s="76"/>
      <c r="D14" s="76"/>
      <c r="E14" s="76"/>
      <c r="F14" s="76"/>
      <c r="G14" s="76"/>
      <c r="H14" s="76"/>
      <c r="I14" s="76"/>
      <c r="J14" s="76"/>
      <c r="R14" s="77">
        <v>8</v>
      </c>
    </row>
    <row r="15" spans="1:18" ht="15.5">
      <c r="B15" s="89" t="s">
        <v>70</v>
      </c>
      <c r="C15" s="89"/>
      <c r="D15" s="89"/>
      <c r="E15" s="89"/>
      <c r="F15" s="89"/>
      <c r="G15" s="76"/>
      <c r="H15" s="76"/>
      <c r="I15" s="76"/>
      <c r="J15" s="76"/>
      <c r="R15" s="77">
        <v>9</v>
      </c>
    </row>
    <row r="16" spans="1:18" ht="15.5">
      <c r="B16" s="90" t="s">
        <v>71</v>
      </c>
      <c r="C16" s="91" t="s">
        <v>4</v>
      </c>
      <c r="D16" s="92">
        <f>H7-H6</f>
        <v>14</v>
      </c>
      <c r="E16" s="76"/>
      <c r="F16" s="76"/>
      <c r="G16" s="76"/>
      <c r="H16" s="76"/>
      <c r="I16" s="76"/>
      <c r="J16" s="76"/>
      <c r="R16" s="77">
        <v>9</v>
      </c>
    </row>
    <row r="17" spans="2:18" ht="15.5">
      <c r="B17" s="92" t="s">
        <v>72</v>
      </c>
      <c r="C17" s="92"/>
      <c r="D17" s="93"/>
      <c r="E17" s="76"/>
      <c r="F17" s="76"/>
      <c r="G17" s="76"/>
      <c r="H17" s="76"/>
      <c r="I17" s="76"/>
      <c r="J17" s="76"/>
      <c r="R17" s="77">
        <v>9</v>
      </c>
    </row>
    <row r="18" spans="2:18" ht="24.75" customHeight="1">
      <c r="B18" s="94" t="s">
        <v>73</v>
      </c>
      <c r="C18" s="94" t="s">
        <v>74</v>
      </c>
      <c r="D18" s="95" t="s">
        <v>75</v>
      </c>
      <c r="E18" s="76"/>
      <c r="F18" s="76"/>
      <c r="G18" s="76"/>
      <c r="H18" s="76"/>
      <c r="I18" s="76"/>
      <c r="J18" s="76"/>
      <c r="R18" s="77">
        <v>10</v>
      </c>
    </row>
    <row r="19" spans="2:18" ht="15.5">
      <c r="B19" s="96">
        <v>4</v>
      </c>
      <c r="C19" s="91">
        <f>B19-D10</f>
        <v>-5.0999999999999996</v>
      </c>
      <c r="D19" s="91">
        <f>C19^2</f>
        <v>26.009999999999998</v>
      </c>
      <c r="E19" s="76">
        <f>B19-D$10</f>
        <v>-5.0999999999999996</v>
      </c>
      <c r="F19" s="76"/>
      <c r="G19" s="76"/>
      <c r="H19" s="76"/>
      <c r="I19" s="76"/>
      <c r="J19" s="76"/>
      <c r="R19" s="77">
        <v>10</v>
      </c>
    </row>
    <row r="20" spans="2:18" ht="15.5">
      <c r="B20" s="96">
        <v>4</v>
      </c>
      <c r="C20" s="91">
        <f>B20-D10</f>
        <v>-5.0999999999999996</v>
      </c>
      <c r="D20" s="91">
        <f>C20^2</f>
        <v>26.009999999999998</v>
      </c>
      <c r="E20" s="76">
        <f t="shared" ref="E20:E48" si="0">B20-D$10</f>
        <v>-5.0999999999999996</v>
      </c>
      <c r="F20" s="76"/>
      <c r="G20" s="76"/>
      <c r="H20" s="76"/>
      <c r="I20" s="76"/>
      <c r="J20" s="76"/>
      <c r="R20" s="77">
        <v>10</v>
      </c>
    </row>
    <row r="21" spans="2:18" ht="15.5">
      <c r="B21" s="96">
        <v>5</v>
      </c>
      <c r="C21" s="91">
        <f>B21-D10</f>
        <v>-4.0999999999999996</v>
      </c>
      <c r="D21" s="91">
        <f>C21^2</f>
        <v>16.809999999999999</v>
      </c>
      <c r="E21" s="76">
        <f t="shared" si="0"/>
        <v>-4.0999999999999996</v>
      </c>
      <c r="F21" s="76"/>
      <c r="G21" s="76"/>
      <c r="H21" s="76"/>
      <c r="I21" s="76"/>
      <c r="J21" s="76"/>
      <c r="R21" s="77">
        <v>10</v>
      </c>
    </row>
    <row r="22" spans="2:18" ht="15.5">
      <c r="B22" s="96">
        <v>5</v>
      </c>
      <c r="C22" s="91">
        <f>B22-D10</f>
        <v>-4.0999999999999996</v>
      </c>
      <c r="D22" s="91">
        <f>C22^2</f>
        <v>16.809999999999999</v>
      </c>
      <c r="E22" s="76">
        <f t="shared" si="0"/>
        <v>-4.0999999999999996</v>
      </c>
      <c r="F22" s="76"/>
      <c r="G22" s="76"/>
      <c r="H22" s="76"/>
      <c r="I22" s="76"/>
      <c r="J22" s="76"/>
      <c r="R22" s="77">
        <v>11</v>
      </c>
    </row>
    <row r="23" spans="2:18" ht="15.5">
      <c r="B23" s="96">
        <v>5</v>
      </c>
      <c r="C23" s="91">
        <f>B23-D10</f>
        <v>-4.0999999999999996</v>
      </c>
      <c r="D23" s="91">
        <f>C23^2</f>
        <v>16.809999999999999</v>
      </c>
      <c r="E23" s="76">
        <f t="shared" si="0"/>
        <v>-4.0999999999999996</v>
      </c>
      <c r="F23" s="76"/>
      <c r="G23" s="76"/>
      <c r="H23" s="76"/>
      <c r="I23" s="76"/>
      <c r="J23" s="76"/>
      <c r="R23" s="77">
        <v>11</v>
      </c>
    </row>
    <row r="24" spans="2:18" ht="15.5">
      <c r="B24" s="96">
        <v>5</v>
      </c>
      <c r="C24" s="91">
        <f>B24-D10</f>
        <v>-4.0999999999999996</v>
      </c>
      <c r="D24" s="91">
        <f t="shared" ref="D24:D48" si="1">C24^2</f>
        <v>16.809999999999999</v>
      </c>
      <c r="E24" s="76">
        <f t="shared" si="0"/>
        <v>-4.0999999999999996</v>
      </c>
      <c r="F24" s="76"/>
      <c r="G24" s="76"/>
      <c r="H24" s="76"/>
      <c r="I24" s="76"/>
      <c r="J24" s="76"/>
      <c r="R24" s="77">
        <v>12</v>
      </c>
    </row>
    <row r="25" spans="2:18" ht="15.5">
      <c r="B25" s="96">
        <v>6</v>
      </c>
      <c r="C25" s="91">
        <f>B25-D10</f>
        <v>-3.0999999999999996</v>
      </c>
      <c r="D25" s="91">
        <f t="shared" si="1"/>
        <v>9.6099999999999977</v>
      </c>
      <c r="E25" s="76">
        <f t="shared" si="0"/>
        <v>-3.0999999999999996</v>
      </c>
      <c r="F25" s="76"/>
      <c r="G25" s="76"/>
      <c r="H25" s="76"/>
      <c r="I25" s="76"/>
      <c r="J25" s="76"/>
      <c r="R25" s="77">
        <v>12</v>
      </c>
    </row>
    <row r="26" spans="2:18" ht="15.5">
      <c r="B26" s="96">
        <v>6</v>
      </c>
      <c r="C26" s="91">
        <f>B26-D10</f>
        <v>-3.0999999999999996</v>
      </c>
      <c r="D26" s="91">
        <f t="shared" si="1"/>
        <v>9.6099999999999977</v>
      </c>
      <c r="E26" s="76">
        <f t="shared" si="0"/>
        <v>-3.0999999999999996</v>
      </c>
      <c r="F26" s="76"/>
      <c r="G26" s="76"/>
      <c r="H26" s="76"/>
      <c r="I26" s="76"/>
      <c r="J26" s="76"/>
      <c r="R26" s="77">
        <v>12</v>
      </c>
    </row>
    <row r="27" spans="2:18" ht="15.5">
      <c r="B27" s="96">
        <v>6</v>
      </c>
      <c r="C27" s="91">
        <f>B27-D10</f>
        <v>-3.0999999999999996</v>
      </c>
      <c r="D27" s="91">
        <f t="shared" si="1"/>
        <v>9.6099999999999977</v>
      </c>
      <c r="E27" s="76">
        <f t="shared" si="0"/>
        <v>-3.0999999999999996</v>
      </c>
      <c r="F27" s="76"/>
      <c r="G27" s="76"/>
      <c r="H27" s="76"/>
      <c r="I27" s="76"/>
      <c r="J27" s="76"/>
      <c r="R27" s="77">
        <v>13</v>
      </c>
    </row>
    <row r="28" spans="2:18" ht="15.5">
      <c r="B28" s="96">
        <v>6</v>
      </c>
      <c r="C28" s="91">
        <f>B28-D10</f>
        <v>-3.0999999999999996</v>
      </c>
      <c r="D28" s="91">
        <f t="shared" si="1"/>
        <v>9.6099999999999977</v>
      </c>
      <c r="E28" s="76">
        <f t="shared" si="0"/>
        <v>-3.0999999999999996</v>
      </c>
      <c r="F28" s="76"/>
      <c r="G28" s="76"/>
      <c r="H28" s="76"/>
      <c r="I28" s="76"/>
      <c r="J28" s="76"/>
      <c r="R28" s="77">
        <v>13</v>
      </c>
    </row>
    <row r="29" spans="2:18" ht="15.5">
      <c r="B29" s="96">
        <v>7</v>
      </c>
      <c r="C29" s="91">
        <f>B29-D10</f>
        <v>-2.0999999999999996</v>
      </c>
      <c r="D29" s="91">
        <f t="shared" si="1"/>
        <v>4.4099999999999984</v>
      </c>
      <c r="E29" s="76">
        <f t="shared" si="0"/>
        <v>-2.0999999999999996</v>
      </c>
      <c r="F29" s="76"/>
      <c r="G29" s="76"/>
      <c r="H29" s="76"/>
      <c r="I29" s="76"/>
      <c r="J29" s="76"/>
      <c r="R29" s="77">
        <v>14</v>
      </c>
    </row>
    <row r="30" spans="2:18" ht="15.5">
      <c r="B30" s="96">
        <v>8</v>
      </c>
      <c r="C30" s="91">
        <f>B30-D10</f>
        <v>-1.0999999999999996</v>
      </c>
      <c r="D30" s="91">
        <f t="shared" si="1"/>
        <v>1.2099999999999993</v>
      </c>
      <c r="E30" s="76">
        <f t="shared" si="0"/>
        <v>-1.0999999999999996</v>
      </c>
      <c r="F30" s="76"/>
      <c r="G30" s="76"/>
      <c r="H30" s="76"/>
      <c r="I30" s="76"/>
      <c r="J30" s="76"/>
      <c r="R30" s="77">
        <v>15</v>
      </c>
    </row>
    <row r="31" spans="2:18" ht="15.5">
      <c r="B31" s="96">
        <v>8</v>
      </c>
      <c r="C31" s="91">
        <f>B31-D10</f>
        <v>-1.0999999999999996</v>
      </c>
      <c r="D31" s="91">
        <f t="shared" si="1"/>
        <v>1.2099999999999993</v>
      </c>
      <c r="E31" s="76">
        <f t="shared" si="0"/>
        <v>-1.0999999999999996</v>
      </c>
      <c r="F31" s="76"/>
      <c r="G31" s="76"/>
      <c r="H31" s="76"/>
      <c r="I31" s="76"/>
      <c r="J31" s="76"/>
      <c r="R31" s="77">
        <v>18</v>
      </c>
    </row>
    <row r="32" spans="2:18" ht="15.5">
      <c r="B32" s="96">
        <v>9</v>
      </c>
      <c r="C32" s="91">
        <f>B32-D10</f>
        <v>-9.9999999999999645E-2</v>
      </c>
      <c r="D32" s="91">
        <f t="shared" si="1"/>
        <v>9.9999999999999291E-3</v>
      </c>
      <c r="E32" s="76">
        <f t="shared" si="0"/>
        <v>-9.9999999999999645E-2</v>
      </c>
      <c r="F32" s="76"/>
      <c r="G32" s="76"/>
      <c r="H32" s="76"/>
      <c r="I32" s="76"/>
      <c r="J32" s="76"/>
    </row>
    <row r="33" spans="2:10" ht="15.5">
      <c r="B33" s="96">
        <v>9</v>
      </c>
      <c r="C33" s="91">
        <f>B33-D10</f>
        <v>-9.9999999999999645E-2</v>
      </c>
      <c r="D33" s="91">
        <f t="shared" si="1"/>
        <v>9.9999999999999291E-3</v>
      </c>
      <c r="E33" s="76">
        <f t="shared" si="0"/>
        <v>-9.9999999999999645E-2</v>
      </c>
      <c r="F33" s="76"/>
      <c r="G33" s="76"/>
      <c r="H33" s="76"/>
      <c r="I33" s="76"/>
      <c r="J33" s="76"/>
    </row>
    <row r="34" spans="2:10" ht="15.5">
      <c r="B34" s="96">
        <v>9</v>
      </c>
      <c r="C34" s="91">
        <f>B34-D10</f>
        <v>-9.9999999999999645E-2</v>
      </c>
      <c r="D34" s="91">
        <f t="shared" si="1"/>
        <v>9.9999999999999291E-3</v>
      </c>
      <c r="E34" s="76">
        <f t="shared" si="0"/>
        <v>-9.9999999999999645E-2</v>
      </c>
      <c r="F34" s="76"/>
      <c r="G34" s="76"/>
      <c r="H34" s="76"/>
      <c r="I34" s="76"/>
      <c r="J34" s="76"/>
    </row>
    <row r="35" spans="2:10" ht="15.5">
      <c r="B35" s="96">
        <v>10</v>
      </c>
      <c r="C35" s="91">
        <f>B35-D10</f>
        <v>0.90000000000000036</v>
      </c>
      <c r="D35" s="91">
        <f t="shared" si="1"/>
        <v>0.81000000000000061</v>
      </c>
      <c r="E35" s="76">
        <f t="shared" si="0"/>
        <v>0.90000000000000036</v>
      </c>
      <c r="F35" s="76"/>
      <c r="G35" s="76"/>
      <c r="H35" s="76"/>
      <c r="I35" s="76"/>
      <c r="J35" s="76"/>
    </row>
    <row r="36" spans="2:10" ht="15.5">
      <c r="B36" s="96">
        <v>10</v>
      </c>
      <c r="C36" s="91">
        <f>B36-D10</f>
        <v>0.90000000000000036</v>
      </c>
      <c r="D36" s="91">
        <f t="shared" si="1"/>
        <v>0.81000000000000061</v>
      </c>
      <c r="E36" s="76">
        <f t="shared" si="0"/>
        <v>0.90000000000000036</v>
      </c>
      <c r="F36" s="76"/>
      <c r="G36" s="76"/>
      <c r="H36" s="76"/>
      <c r="I36" s="76"/>
      <c r="J36" s="76"/>
    </row>
    <row r="37" spans="2:10" ht="15.5">
      <c r="B37" s="96">
        <v>10</v>
      </c>
      <c r="C37" s="91">
        <f>B37-D10</f>
        <v>0.90000000000000036</v>
      </c>
      <c r="D37" s="91">
        <f t="shared" si="1"/>
        <v>0.81000000000000061</v>
      </c>
      <c r="E37" s="76">
        <f t="shared" si="0"/>
        <v>0.90000000000000036</v>
      </c>
      <c r="F37" s="76"/>
      <c r="G37" s="76"/>
      <c r="H37" s="76"/>
      <c r="I37" s="76"/>
      <c r="J37" s="76"/>
    </row>
    <row r="38" spans="2:10" ht="15.5">
      <c r="B38" s="96">
        <v>10</v>
      </c>
      <c r="C38" s="91">
        <f>B38-D10</f>
        <v>0.90000000000000036</v>
      </c>
      <c r="D38" s="91">
        <f t="shared" si="1"/>
        <v>0.81000000000000061</v>
      </c>
      <c r="E38" s="76">
        <f t="shared" si="0"/>
        <v>0.90000000000000036</v>
      </c>
      <c r="F38" s="76"/>
      <c r="G38" s="76"/>
      <c r="H38" s="76"/>
      <c r="I38" s="76"/>
      <c r="J38" s="76"/>
    </row>
    <row r="39" spans="2:10" ht="15.5">
      <c r="B39" s="96">
        <v>11</v>
      </c>
      <c r="C39" s="91">
        <f>B39-D10</f>
        <v>1.9000000000000004</v>
      </c>
      <c r="D39" s="91">
        <f t="shared" si="1"/>
        <v>3.6100000000000012</v>
      </c>
      <c r="E39" s="76">
        <f t="shared" si="0"/>
        <v>1.9000000000000004</v>
      </c>
      <c r="F39" s="76"/>
      <c r="G39" s="76"/>
      <c r="H39" s="76"/>
      <c r="I39" s="76"/>
      <c r="J39" s="76"/>
    </row>
    <row r="40" spans="2:10" ht="15.5">
      <c r="B40" s="96">
        <v>11</v>
      </c>
      <c r="C40" s="91">
        <f>B40-D10</f>
        <v>1.9000000000000004</v>
      </c>
      <c r="D40" s="91">
        <f t="shared" si="1"/>
        <v>3.6100000000000012</v>
      </c>
      <c r="E40" s="76">
        <f t="shared" si="0"/>
        <v>1.9000000000000004</v>
      </c>
      <c r="F40" s="76"/>
      <c r="G40" s="76"/>
      <c r="H40" s="76"/>
      <c r="I40" s="76"/>
      <c r="J40" s="76"/>
    </row>
    <row r="41" spans="2:10" ht="15.5">
      <c r="B41" s="96">
        <v>12</v>
      </c>
      <c r="C41" s="91">
        <f>B41-D10</f>
        <v>2.9000000000000004</v>
      </c>
      <c r="D41" s="91">
        <f t="shared" si="1"/>
        <v>8.4100000000000019</v>
      </c>
      <c r="E41" s="76">
        <f t="shared" si="0"/>
        <v>2.9000000000000004</v>
      </c>
      <c r="F41" s="76"/>
      <c r="G41" s="76"/>
      <c r="H41" s="76"/>
      <c r="I41" s="76"/>
      <c r="J41" s="76"/>
    </row>
    <row r="42" spans="2:10" ht="15.5">
      <c r="B42" s="96">
        <v>12</v>
      </c>
      <c r="C42" s="91">
        <f>B42-D10</f>
        <v>2.9000000000000004</v>
      </c>
      <c r="D42" s="91">
        <f t="shared" si="1"/>
        <v>8.4100000000000019</v>
      </c>
      <c r="E42" s="76">
        <f t="shared" si="0"/>
        <v>2.9000000000000004</v>
      </c>
      <c r="F42" s="76"/>
      <c r="G42" s="76"/>
      <c r="H42" s="76"/>
      <c r="I42" s="76"/>
      <c r="J42" s="76"/>
    </row>
    <row r="43" spans="2:10" ht="15.5">
      <c r="B43" s="96">
        <v>12</v>
      </c>
      <c r="C43" s="91">
        <f>B43-D10</f>
        <v>2.9000000000000004</v>
      </c>
      <c r="D43" s="91">
        <f t="shared" si="1"/>
        <v>8.4100000000000019</v>
      </c>
      <c r="E43" s="76">
        <f t="shared" si="0"/>
        <v>2.9000000000000004</v>
      </c>
      <c r="F43" s="76"/>
      <c r="G43" s="76"/>
      <c r="H43" s="76"/>
      <c r="I43" s="76"/>
      <c r="J43" s="76"/>
    </row>
    <row r="44" spans="2:10" ht="15.5">
      <c r="B44" s="96">
        <v>13</v>
      </c>
      <c r="C44" s="91">
        <f>B44-D10</f>
        <v>3.9000000000000004</v>
      </c>
      <c r="D44" s="91">
        <f t="shared" si="1"/>
        <v>15.210000000000003</v>
      </c>
      <c r="E44" s="76">
        <f t="shared" si="0"/>
        <v>3.9000000000000004</v>
      </c>
      <c r="F44" s="76"/>
      <c r="G44" s="76"/>
      <c r="H44" s="76"/>
      <c r="I44" s="76"/>
      <c r="J44" s="76"/>
    </row>
    <row r="45" spans="2:10" ht="15.5">
      <c r="B45" s="96">
        <v>13</v>
      </c>
      <c r="C45" s="91">
        <f>B45-D10</f>
        <v>3.9000000000000004</v>
      </c>
      <c r="D45" s="91">
        <f t="shared" si="1"/>
        <v>15.210000000000003</v>
      </c>
      <c r="E45" s="76">
        <f t="shared" si="0"/>
        <v>3.9000000000000004</v>
      </c>
      <c r="F45" s="76"/>
      <c r="G45" s="76"/>
      <c r="H45" s="76"/>
      <c r="I45" s="76"/>
      <c r="J45" s="76"/>
    </row>
    <row r="46" spans="2:10" ht="15.5">
      <c r="B46" s="96">
        <v>14</v>
      </c>
      <c r="C46" s="91">
        <f>B46-D10</f>
        <v>4.9000000000000004</v>
      </c>
      <c r="D46" s="91">
        <f t="shared" si="1"/>
        <v>24.010000000000005</v>
      </c>
      <c r="E46" s="76">
        <f t="shared" si="0"/>
        <v>4.9000000000000004</v>
      </c>
      <c r="F46" s="76"/>
      <c r="G46" s="76"/>
      <c r="H46" s="76"/>
      <c r="I46" s="76"/>
      <c r="J46" s="76"/>
    </row>
    <row r="47" spans="2:10" ht="15.5">
      <c r="B47" s="96">
        <v>15</v>
      </c>
      <c r="C47" s="91">
        <f>B47-D10</f>
        <v>5.9</v>
      </c>
      <c r="D47" s="91">
        <f t="shared" si="1"/>
        <v>34.81</v>
      </c>
      <c r="E47" s="76">
        <f t="shared" si="0"/>
        <v>5.9</v>
      </c>
      <c r="F47" s="76"/>
      <c r="G47" s="76"/>
      <c r="H47" s="76"/>
      <c r="I47" s="76"/>
      <c r="J47" s="76"/>
    </row>
    <row r="48" spans="2:10" ht="15.5">
      <c r="B48" s="96">
        <v>18</v>
      </c>
      <c r="C48" s="91">
        <f>B48-D10</f>
        <v>8.9</v>
      </c>
      <c r="D48" s="91">
        <f t="shared" si="1"/>
        <v>79.210000000000008</v>
      </c>
      <c r="E48" s="76">
        <f t="shared" si="0"/>
        <v>8.9</v>
      </c>
      <c r="F48" s="76"/>
      <c r="G48" s="76"/>
      <c r="H48" s="76"/>
      <c r="I48" s="76"/>
      <c r="J48" s="76"/>
    </row>
    <row r="49" spans="2:10">
      <c r="B49" s="92" t="s">
        <v>76</v>
      </c>
      <c r="C49" s="92"/>
      <c r="D49" s="91">
        <f>SUM(D19:D48)</f>
        <v>368.70000000000005</v>
      </c>
      <c r="E49" s="76"/>
      <c r="F49" s="76"/>
      <c r="G49" s="76"/>
      <c r="H49" s="76"/>
      <c r="I49" s="76"/>
      <c r="J49" s="76"/>
    </row>
    <row r="50" spans="2:10">
      <c r="B50" s="76"/>
      <c r="C50" s="76"/>
      <c r="D50" s="76"/>
      <c r="E50" s="76"/>
      <c r="F50" s="76"/>
      <c r="G50" s="76"/>
      <c r="H50" s="76"/>
      <c r="I50" s="76"/>
      <c r="J50" s="76"/>
    </row>
    <row r="51" spans="2:10">
      <c r="B51" s="92" t="s">
        <v>77</v>
      </c>
      <c r="C51" s="92" t="s">
        <v>4</v>
      </c>
      <c r="D51" s="92">
        <f>D49/29</f>
        <v>12.713793103448278</v>
      </c>
      <c r="E51" s="76"/>
      <c r="F51" s="76"/>
      <c r="G51" s="76"/>
      <c r="H51" s="76"/>
      <c r="I51" s="76"/>
      <c r="J51" s="76"/>
    </row>
    <row r="52" spans="2:10">
      <c r="B52" s="92" t="s">
        <v>78</v>
      </c>
      <c r="C52" s="92" t="s">
        <v>4</v>
      </c>
      <c r="D52" s="92">
        <f>D51^(1/2)</f>
        <v>3.5656406301600669</v>
      </c>
      <c r="E52" s="76">
        <f>D49/29</f>
        <v>12.713793103448278</v>
      </c>
      <c r="F52" s="76">
        <f>SQRT(E52)</f>
        <v>3.5656406301600669</v>
      </c>
      <c r="G52" s="76">
        <f>_xlfn.STDEV.S(B19:B48)</f>
        <v>3.5656406301600656</v>
      </c>
      <c r="H52" s="76"/>
      <c r="I52" s="76"/>
      <c r="J52" s="76"/>
    </row>
    <row r="53" spans="2:10" ht="15" thickBot="1">
      <c r="B53" s="76"/>
      <c r="C53" s="76"/>
      <c r="D53" s="76"/>
      <c r="E53" s="76"/>
      <c r="F53" s="76"/>
      <c r="G53" s="76"/>
      <c r="H53" s="76"/>
      <c r="I53" s="76"/>
      <c r="J53" s="76"/>
    </row>
    <row r="54" spans="2:10">
      <c r="B54" s="97" t="s">
        <v>79</v>
      </c>
      <c r="C54" s="98"/>
      <c r="D54" s="98"/>
      <c r="E54" s="98"/>
      <c r="F54" s="99"/>
      <c r="G54" s="76"/>
      <c r="H54" s="76"/>
      <c r="I54" s="76"/>
      <c r="J54" s="76"/>
    </row>
    <row r="55" spans="2:10" ht="17.25" customHeight="1" thickBot="1">
      <c r="B55" s="100" t="s">
        <v>80</v>
      </c>
      <c r="C55" s="101"/>
      <c r="D55" s="101"/>
      <c r="E55" s="101"/>
      <c r="F55" s="102"/>
      <c r="G55" s="76"/>
      <c r="H55" s="76"/>
      <c r="I55" s="76"/>
      <c r="J55" s="76"/>
    </row>
    <row r="56" spans="2:10">
      <c r="B56" s="76"/>
      <c r="C56" s="76"/>
      <c r="D56" s="76"/>
      <c r="E56" s="76"/>
      <c r="F56" s="76"/>
      <c r="G56" s="76"/>
      <c r="H56" s="76"/>
      <c r="I56" s="76"/>
      <c r="J56" s="76"/>
    </row>
    <row r="57" spans="2:10">
      <c r="B57" s="89" t="s">
        <v>81</v>
      </c>
      <c r="C57" s="89"/>
      <c r="D57" s="89"/>
      <c r="E57" s="89"/>
      <c r="F57" s="89"/>
      <c r="G57" s="76"/>
      <c r="H57" s="76"/>
      <c r="I57" s="76"/>
      <c r="J57" s="76"/>
    </row>
    <row r="58" spans="2:10" ht="16">
      <c r="B58" s="76" t="s">
        <v>82</v>
      </c>
      <c r="C58" s="75" t="s">
        <v>4</v>
      </c>
      <c r="D58" s="103" t="s">
        <v>83</v>
      </c>
      <c r="E58" s="104"/>
      <c r="F58" s="76"/>
      <c r="G58" s="76"/>
      <c r="H58" s="76"/>
      <c r="I58" s="76"/>
      <c r="J58" s="76"/>
    </row>
    <row r="59" spans="2:10">
      <c r="B59" s="75" t="s">
        <v>28</v>
      </c>
      <c r="C59" s="75" t="s">
        <v>4</v>
      </c>
      <c r="D59" s="75">
        <v>5</v>
      </c>
      <c r="E59" s="76"/>
      <c r="F59" s="76"/>
      <c r="G59" s="76"/>
      <c r="H59" s="76"/>
      <c r="I59" s="76"/>
      <c r="J59" s="76"/>
    </row>
    <row r="60" spans="2:10">
      <c r="B60" s="76" t="s">
        <v>84</v>
      </c>
      <c r="C60" s="75" t="s">
        <v>4</v>
      </c>
      <c r="D60" s="75">
        <f>(H7-H6)/D59</f>
        <v>2.8</v>
      </c>
      <c r="E60" s="76"/>
      <c r="F60" s="76"/>
      <c r="G60" s="76"/>
      <c r="H60" s="76"/>
      <c r="I60" s="76"/>
      <c r="J60" s="76"/>
    </row>
    <row r="61" spans="2:10">
      <c r="B61" s="89" t="s">
        <v>85</v>
      </c>
      <c r="C61" s="89"/>
      <c r="D61" s="89"/>
      <c r="E61" s="76"/>
      <c r="F61" s="76"/>
      <c r="G61" s="76"/>
      <c r="H61" s="76"/>
      <c r="I61" s="76"/>
      <c r="J61" s="76"/>
    </row>
    <row r="62" spans="2:10" ht="16">
      <c r="B62" s="105" t="s">
        <v>86</v>
      </c>
      <c r="C62" s="105"/>
      <c r="D62" s="105"/>
      <c r="E62" s="91" t="s">
        <v>87</v>
      </c>
      <c r="F62" s="91" t="s">
        <v>88</v>
      </c>
      <c r="G62" s="91" t="s">
        <v>89</v>
      </c>
      <c r="H62" s="91" t="s">
        <v>90</v>
      </c>
      <c r="I62" s="95" t="s">
        <v>91</v>
      </c>
      <c r="J62" s="95" t="s">
        <v>92</v>
      </c>
    </row>
    <row r="63" spans="2:10">
      <c r="B63" s="91">
        <v>4</v>
      </c>
      <c r="C63" s="91" t="s">
        <v>93</v>
      </c>
      <c r="D63" s="91">
        <f>B64-0.1</f>
        <v>6.7</v>
      </c>
      <c r="E63" s="91">
        <f>FREQUENCY(R2:R31,D63:D67)</f>
        <v>10</v>
      </c>
      <c r="F63" s="91">
        <f>(B63+B64)/2</f>
        <v>5.4</v>
      </c>
      <c r="G63" s="94">
        <f>E63*F63</f>
        <v>54</v>
      </c>
      <c r="H63" s="92">
        <f>F63-D72</f>
        <v>-3.7333333333333325</v>
      </c>
      <c r="I63" s="106">
        <f>H63^2</f>
        <v>13.937777777777772</v>
      </c>
      <c r="J63" s="106">
        <f>I63*E63</f>
        <v>139.37777777777771</v>
      </c>
    </row>
    <row r="64" spans="2:10">
      <c r="B64" s="91">
        <f>B63+D$60</f>
        <v>6.8</v>
      </c>
      <c r="C64" s="91" t="s">
        <v>93</v>
      </c>
      <c r="D64" s="91">
        <f>B65-0.1</f>
        <v>9.5</v>
      </c>
      <c r="E64" s="91">
        <f>FREQUENCY(R12:R31,D64:D67)</f>
        <v>6</v>
      </c>
      <c r="F64" s="91">
        <f>(B64+B65)/2</f>
        <v>8.1999999999999993</v>
      </c>
      <c r="G64" s="94">
        <f>E64*F64</f>
        <v>49.199999999999996</v>
      </c>
      <c r="H64" s="92">
        <f>F64-D72</f>
        <v>-0.93333333333333357</v>
      </c>
      <c r="I64" s="106">
        <f>H64^2</f>
        <v>0.8711111111111115</v>
      </c>
      <c r="J64" s="106">
        <f>I64*E64</f>
        <v>5.2266666666666692</v>
      </c>
    </row>
    <row r="65" spans="2:10">
      <c r="B65" s="91">
        <f t="shared" ref="B65:B67" si="2">B64+D$60</f>
        <v>9.6</v>
      </c>
      <c r="C65" s="91" t="s">
        <v>93</v>
      </c>
      <c r="D65" s="91">
        <f t="shared" ref="D65:D67" si="3">B66-0.1</f>
        <v>12.299999999999999</v>
      </c>
      <c r="E65" s="91">
        <f>FREQUENCY(R18:R31,D65:D67)</f>
        <v>9</v>
      </c>
      <c r="F65" s="91">
        <f t="shared" ref="F65:F68" si="4">(B65+B66)/2</f>
        <v>11</v>
      </c>
      <c r="G65" s="94">
        <f>E65*F65</f>
        <v>99</v>
      </c>
      <c r="H65" s="92">
        <f>F65-D72</f>
        <v>1.8666666666666671</v>
      </c>
      <c r="I65" s="106">
        <f>H65^2</f>
        <v>3.484444444444446</v>
      </c>
      <c r="J65" s="106">
        <f>I65*E65</f>
        <v>31.360000000000014</v>
      </c>
    </row>
    <row r="66" spans="2:10">
      <c r="B66" s="91">
        <f t="shared" si="2"/>
        <v>12.399999999999999</v>
      </c>
      <c r="C66" s="91" t="s">
        <v>93</v>
      </c>
      <c r="D66" s="91">
        <f t="shared" si="3"/>
        <v>15.1</v>
      </c>
      <c r="E66" s="91">
        <f>FREQUENCY(R27:R31,D66:D67)</f>
        <v>4</v>
      </c>
      <c r="F66" s="91">
        <f t="shared" si="4"/>
        <v>13.799999999999999</v>
      </c>
      <c r="G66" s="94">
        <f>E66*F66</f>
        <v>55.199999999999996</v>
      </c>
      <c r="H66" s="92">
        <f>F66-D72</f>
        <v>4.6666666666666661</v>
      </c>
      <c r="I66" s="106">
        <f>H66^2</f>
        <v>21.777777777777771</v>
      </c>
      <c r="J66" s="106">
        <f>I66*E66</f>
        <v>87.111111111111086</v>
      </c>
    </row>
    <row r="67" spans="2:10">
      <c r="B67" s="91">
        <f t="shared" si="2"/>
        <v>15.2</v>
      </c>
      <c r="C67" s="91" t="s">
        <v>93</v>
      </c>
      <c r="D67" s="91">
        <f>B67+D60</f>
        <v>18</v>
      </c>
      <c r="E67" s="91">
        <f>FREQUENCY(R31,D67)</f>
        <v>1</v>
      </c>
      <c r="F67" s="91">
        <f>(B67+D67)/2</f>
        <v>16.600000000000001</v>
      </c>
      <c r="G67" s="94">
        <f>E67*F67</f>
        <v>16.600000000000001</v>
      </c>
      <c r="H67" s="92">
        <f>F67-D72</f>
        <v>7.4666666666666686</v>
      </c>
      <c r="I67" s="106">
        <f>H67^2</f>
        <v>55.751111111111136</v>
      </c>
      <c r="J67" s="106">
        <f>I67*E67</f>
        <v>55.751111111111136</v>
      </c>
    </row>
    <row r="68" spans="2:10" ht="15" thickBot="1">
      <c r="B68" s="107" t="s">
        <v>76</v>
      </c>
      <c r="C68" s="108"/>
      <c r="D68" s="108"/>
      <c r="E68" s="107">
        <f>SUM(E63:E67)</f>
        <v>30</v>
      </c>
      <c r="F68" s="107"/>
      <c r="G68" s="109">
        <f>SUM(G63:G67)</f>
        <v>274</v>
      </c>
      <c r="H68" s="108">
        <f>SUM(H63:H67)</f>
        <v>9.3333333333333357</v>
      </c>
      <c r="I68" s="110">
        <f>SUM(I63:I67)</f>
        <v>95.822222222222237</v>
      </c>
      <c r="J68" s="110">
        <f>SUM(J63:J67)</f>
        <v>318.8266666666666</v>
      </c>
    </row>
    <row r="69" spans="2:10" ht="15" thickBot="1">
      <c r="B69" s="111" t="s">
        <v>94</v>
      </c>
      <c r="C69" s="112"/>
      <c r="D69" s="112"/>
      <c r="E69" s="112"/>
      <c r="F69" s="112"/>
      <c r="G69" s="112"/>
      <c r="H69" s="112"/>
      <c r="I69" s="112"/>
      <c r="J69" s="113"/>
    </row>
    <row r="70" spans="2:10">
      <c r="B70" s="75"/>
      <c r="C70" s="76"/>
      <c r="D70" s="76"/>
      <c r="E70" s="75"/>
      <c r="F70" s="75"/>
      <c r="G70" s="103"/>
      <c r="H70" s="76"/>
      <c r="I70" s="114"/>
      <c r="J70" s="114"/>
    </row>
    <row r="71" spans="2:10">
      <c r="B71" s="76" t="s">
        <v>95</v>
      </c>
      <c r="C71" s="76"/>
      <c r="D71" s="76"/>
      <c r="E71" s="76"/>
      <c r="F71" s="76"/>
      <c r="G71" s="76"/>
      <c r="H71" s="76"/>
      <c r="I71" s="76"/>
      <c r="J71" s="76"/>
    </row>
    <row r="72" spans="2:10">
      <c r="B72" s="75" t="s">
        <v>67</v>
      </c>
      <c r="C72" s="75" t="s">
        <v>4</v>
      </c>
      <c r="D72" s="76">
        <f>G68/E68</f>
        <v>9.1333333333333329</v>
      </c>
      <c r="E72" s="76"/>
      <c r="F72" s="76"/>
      <c r="G72" s="76"/>
      <c r="H72" s="76"/>
      <c r="I72" s="76"/>
      <c r="J72" s="76"/>
    </row>
    <row r="73" spans="2:10">
      <c r="B73" s="75" t="s">
        <v>96</v>
      </c>
      <c r="C73" s="75" t="s">
        <v>4</v>
      </c>
      <c r="D73" s="76">
        <f>(J68/29)^(1/2)</f>
        <v>3.3157235995338552</v>
      </c>
      <c r="E73" s="76"/>
      <c r="F73" s="76"/>
      <c r="G73" s="76"/>
      <c r="H73" s="76"/>
      <c r="I73" s="76"/>
      <c r="J73" s="76"/>
    </row>
    <row r="74" spans="2:10" ht="15" thickBot="1">
      <c r="B74" s="76"/>
      <c r="C74" s="76"/>
      <c r="D74" s="76"/>
      <c r="E74" s="76"/>
      <c r="F74" s="76"/>
      <c r="G74" s="76"/>
      <c r="H74" s="76"/>
      <c r="I74" s="76"/>
      <c r="J74" s="76"/>
    </row>
    <row r="75" spans="2:10">
      <c r="B75" s="115" t="s">
        <v>97</v>
      </c>
      <c r="C75" s="116"/>
      <c r="D75" s="116"/>
      <c r="E75" s="116"/>
      <c r="F75" s="116"/>
      <c r="G75" s="116"/>
      <c r="H75" s="116"/>
      <c r="I75" s="116"/>
      <c r="J75" s="117"/>
    </row>
    <row r="76" spans="2:10" ht="15" thickBot="1">
      <c r="B76" s="118" t="s">
        <v>98</v>
      </c>
      <c r="C76" s="119"/>
      <c r="D76" s="119"/>
      <c r="E76" s="119"/>
      <c r="F76" s="119"/>
      <c r="G76" s="119"/>
      <c r="H76" s="119"/>
      <c r="I76" s="119"/>
      <c r="J76" s="120"/>
    </row>
  </sheetData>
  <mergeCells count="9">
    <mergeCell ref="B61:D61"/>
    <mergeCell ref="B62:D62"/>
    <mergeCell ref="B69:J69"/>
    <mergeCell ref="B9:G9"/>
    <mergeCell ref="B12:G13"/>
    <mergeCell ref="B15:F15"/>
    <mergeCell ref="B54:F54"/>
    <mergeCell ref="B55:F55"/>
    <mergeCell ref="B57:F5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2:U31"/>
  <sheetViews>
    <sheetView topLeftCell="K7" zoomScale="90" zoomScaleNormal="154" workbookViewId="0">
      <selection activeCell="U19" sqref="U19:U20"/>
    </sheetView>
  </sheetViews>
  <sheetFormatPr defaultRowHeight="14.5"/>
  <cols>
    <col min="18" max="18" width="2.54296875" customWidth="1"/>
    <col min="19" max="19" width="5.26953125" customWidth="1"/>
    <col min="20" max="20" width="6.7265625" customWidth="1"/>
  </cols>
  <sheetData>
    <row r="12" spans="1:19">
      <c r="A12" s="34" t="s">
        <v>41</v>
      </c>
      <c r="B12" s="34"/>
      <c r="C12" s="34"/>
      <c r="D12" s="34"/>
      <c r="E12" s="34"/>
      <c r="F12" s="34"/>
      <c r="G12" s="34"/>
      <c r="H12" s="34"/>
      <c r="I12" s="34"/>
    </row>
    <row r="14" spans="1:19">
      <c r="A14" s="3" t="s">
        <v>0</v>
      </c>
      <c r="B14" s="3" t="s">
        <v>42</v>
      </c>
      <c r="D14" s="12" t="s">
        <v>0</v>
      </c>
      <c r="E14" s="44" t="s">
        <v>18</v>
      </c>
      <c r="F14" s="44"/>
      <c r="G14" s="44" t="s">
        <v>20</v>
      </c>
      <c r="H14" s="44"/>
      <c r="I14" s="44" t="s">
        <v>21</v>
      </c>
      <c r="J14" s="44"/>
      <c r="K14" s="44" t="s">
        <v>22</v>
      </c>
      <c r="L14" s="44"/>
      <c r="M14" s="44" t="s">
        <v>43</v>
      </c>
      <c r="N14" s="44"/>
      <c r="P14" s="9" t="s">
        <v>38</v>
      </c>
      <c r="R14" t="s">
        <v>4</v>
      </c>
      <c r="S14" s="5">
        <f>I25/G25</f>
        <v>95.1</v>
      </c>
    </row>
    <row r="15" spans="1:19">
      <c r="A15" s="2">
        <v>1</v>
      </c>
      <c r="B15" s="24">
        <v>78</v>
      </c>
      <c r="D15" s="2">
        <v>1</v>
      </c>
      <c r="E15" s="61">
        <v>78</v>
      </c>
      <c r="F15" s="62"/>
      <c r="G15" s="40">
        <v>1</v>
      </c>
      <c r="H15" s="40"/>
      <c r="I15" s="65">
        <f>E15*G15</f>
        <v>78</v>
      </c>
      <c r="J15" s="40"/>
      <c r="K15" s="65">
        <f>E15-$S$14</f>
        <v>-17.099999999999994</v>
      </c>
      <c r="L15" s="40"/>
      <c r="M15" s="65">
        <f>K15^2</f>
        <v>292.4099999999998</v>
      </c>
      <c r="N15" s="40"/>
    </row>
    <row r="16" spans="1:19">
      <c r="A16" s="2">
        <v>2</v>
      </c>
      <c r="B16" s="24">
        <v>80</v>
      </c>
      <c r="D16" s="2">
        <v>2</v>
      </c>
      <c r="E16" s="61">
        <v>80</v>
      </c>
      <c r="F16" s="62"/>
      <c r="G16" s="63">
        <v>1</v>
      </c>
      <c r="H16" s="64"/>
      <c r="I16" s="65">
        <f t="shared" ref="I16:I24" si="0">E16*G16</f>
        <v>80</v>
      </c>
      <c r="J16" s="40"/>
      <c r="K16" s="65">
        <f t="shared" ref="K16:K24" si="1">E16-$S$14</f>
        <v>-15.099999999999994</v>
      </c>
      <c r="L16" s="40"/>
      <c r="M16" s="65">
        <f t="shared" ref="M16:M24" si="2">K16^2</f>
        <v>228.00999999999982</v>
      </c>
      <c r="N16" s="40"/>
    </row>
    <row r="17" spans="1:21">
      <c r="A17" s="2">
        <v>3</v>
      </c>
      <c r="B17" s="24">
        <v>87</v>
      </c>
      <c r="D17" s="2">
        <v>3</v>
      </c>
      <c r="E17" s="61">
        <v>87</v>
      </c>
      <c r="F17" s="62"/>
      <c r="G17" s="63">
        <v>1</v>
      </c>
      <c r="H17" s="64"/>
      <c r="I17" s="65">
        <f t="shared" si="0"/>
        <v>87</v>
      </c>
      <c r="J17" s="40"/>
      <c r="K17" s="65">
        <f t="shared" si="1"/>
        <v>-8.0999999999999943</v>
      </c>
      <c r="L17" s="40"/>
      <c r="M17" s="65">
        <f t="shared" si="2"/>
        <v>65.609999999999914</v>
      </c>
      <c r="N17" s="40"/>
      <c r="P17" s="70" t="s">
        <v>44</v>
      </c>
      <c r="Q17" s="70"/>
      <c r="R17" s="70"/>
      <c r="S17" s="70"/>
    </row>
    <row r="18" spans="1:21">
      <c r="A18" s="2">
        <v>4</v>
      </c>
      <c r="B18" s="24">
        <v>88</v>
      </c>
      <c r="D18" s="2">
        <v>4</v>
      </c>
      <c r="E18" s="61">
        <v>88</v>
      </c>
      <c r="F18" s="62"/>
      <c r="G18" s="40">
        <v>1</v>
      </c>
      <c r="H18" s="40"/>
      <c r="I18" s="65">
        <f t="shared" si="0"/>
        <v>88</v>
      </c>
      <c r="J18" s="40"/>
      <c r="K18" s="65">
        <f t="shared" si="1"/>
        <v>-7.0999999999999943</v>
      </c>
      <c r="L18" s="40"/>
      <c r="M18" s="65">
        <f t="shared" si="2"/>
        <v>50.409999999999918</v>
      </c>
      <c r="N18" s="40"/>
    </row>
    <row r="19" spans="1:21">
      <c r="A19" s="2">
        <v>5</v>
      </c>
      <c r="B19" s="24">
        <v>97</v>
      </c>
      <c r="D19" s="2">
        <v>5</v>
      </c>
      <c r="E19" s="61">
        <v>97</v>
      </c>
      <c r="F19" s="62"/>
      <c r="G19" s="63">
        <v>1</v>
      </c>
      <c r="H19" s="64"/>
      <c r="I19" s="65">
        <f t="shared" si="0"/>
        <v>97</v>
      </c>
      <c r="J19" s="40"/>
      <c r="K19" s="65">
        <f t="shared" si="1"/>
        <v>1.9000000000000057</v>
      </c>
      <c r="L19" s="40"/>
      <c r="M19" s="65">
        <f t="shared" si="2"/>
        <v>3.6100000000000216</v>
      </c>
      <c r="N19" s="40"/>
      <c r="P19" s="52" t="s">
        <v>45</v>
      </c>
      <c r="Q19" s="52"/>
      <c r="S19" s="1"/>
      <c r="T19" s="66" t="s">
        <v>4</v>
      </c>
      <c r="U19" s="71">
        <f>M25/9</f>
        <v>123.65555555555557</v>
      </c>
    </row>
    <row r="20" spans="1:21">
      <c r="A20" s="2">
        <v>6</v>
      </c>
      <c r="B20" s="24">
        <v>101</v>
      </c>
      <c r="D20" s="2">
        <v>6</v>
      </c>
      <c r="E20" s="61">
        <v>101</v>
      </c>
      <c r="F20" s="62"/>
      <c r="G20" s="63">
        <v>1</v>
      </c>
      <c r="H20" s="64"/>
      <c r="I20" s="65">
        <f t="shared" si="0"/>
        <v>101</v>
      </c>
      <c r="J20" s="40"/>
      <c r="K20" s="65">
        <f t="shared" si="1"/>
        <v>5.9000000000000057</v>
      </c>
      <c r="L20" s="40"/>
      <c r="M20" s="65">
        <f t="shared" si="2"/>
        <v>34.810000000000066</v>
      </c>
      <c r="N20" s="40"/>
      <c r="T20" s="66"/>
      <c r="U20" s="72"/>
    </row>
    <row r="21" spans="1:21">
      <c r="A21" s="2">
        <v>7</v>
      </c>
      <c r="B21" s="24">
        <v>101</v>
      </c>
      <c r="D21" s="2">
        <v>7</v>
      </c>
      <c r="E21" s="61">
        <v>101</v>
      </c>
      <c r="F21" s="62"/>
      <c r="G21" s="40">
        <v>1</v>
      </c>
      <c r="H21" s="40"/>
      <c r="I21" s="65">
        <f t="shared" si="0"/>
        <v>101</v>
      </c>
      <c r="J21" s="40"/>
      <c r="K21" s="65">
        <f t="shared" si="1"/>
        <v>5.9000000000000057</v>
      </c>
      <c r="L21" s="40"/>
      <c r="M21" s="65">
        <f t="shared" si="2"/>
        <v>34.810000000000066</v>
      </c>
      <c r="N21" s="40"/>
    </row>
    <row r="22" spans="1:21">
      <c r="A22" s="2">
        <v>8</v>
      </c>
      <c r="B22" s="24">
        <v>103</v>
      </c>
      <c r="D22" s="2">
        <v>8</v>
      </c>
      <c r="E22" s="61">
        <v>103</v>
      </c>
      <c r="F22" s="62"/>
      <c r="G22" s="63">
        <v>1</v>
      </c>
      <c r="H22" s="64"/>
      <c r="I22" s="65">
        <f t="shared" si="0"/>
        <v>103</v>
      </c>
      <c r="J22" s="40"/>
      <c r="K22" s="65">
        <f t="shared" si="1"/>
        <v>7.9000000000000057</v>
      </c>
      <c r="L22" s="40"/>
      <c r="M22" s="65">
        <f t="shared" si="2"/>
        <v>62.410000000000089</v>
      </c>
      <c r="N22" s="40"/>
    </row>
    <row r="23" spans="1:21">
      <c r="A23" s="2">
        <v>9</v>
      </c>
      <c r="B23" s="24">
        <v>106</v>
      </c>
      <c r="D23" s="2">
        <v>9</v>
      </c>
      <c r="E23" s="61">
        <v>106</v>
      </c>
      <c r="F23" s="62"/>
      <c r="G23" s="63">
        <v>1</v>
      </c>
      <c r="H23" s="64"/>
      <c r="I23" s="65">
        <f t="shared" si="0"/>
        <v>106</v>
      </c>
      <c r="J23" s="40"/>
      <c r="K23" s="65">
        <f t="shared" si="1"/>
        <v>10.900000000000006</v>
      </c>
      <c r="L23" s="40"/>
      <c r="M23" s="65">
        <f t="shared" si="2"/>
        <v>118.81000000000013</v>
      </c>
      <c r="N23" s="40"/>
      <c r="P23" s="34" t="s">
        <v>46</v>
      </c>
      <c r="Q23" s="34"/>
      <c r="R23" s="34"/>
      <c r="S23" s="34"/>
    </row>
    <row r="24" spans="1:21">
      <c r="A24" s="2">
        <v>10</v>
      </c>
      <c r="B24" s="24">
        <v>110</v>
      </c>
      <c r="D24" s="2">
        <v>10</v>
      </c>
      <c r="E24" s="61">
        <v>110</v>
      </c>
      <c r="F24" s="62"/>
      <c r="G24" s="40">
        <v>1</v>
      </c>
      <c r="H24" s="40"/>
      <c r="I24" s="65">
        <f t="shared" si="0"/>
        <v>110</v>
      </c>
      <c r="J24" s="40"/>
      <c r="K24" s="65">
        <f t="shared" si="1"/>
        <v>14.900000000000006</v>
      </c>
      <c r="L24" s="40"/>
      <c r="M24" s="65">
        <f t="shared" si="2"/>
        <v>222.01000000000016</v>
      </c>
      <c r="N24" s="40"/>
    </row>
    <row r="25" spans="1:21">
      <c r="D25" s="53"/>
      <c r="E25" s="54"/>
      <c r="F25" s="55"/>
      <c r="G25" s="45">
        <f>SUM(G15:H24)</f>
        <v>10</v>
      </c>
      <c r="H25" s="45"/>
      <c r="I25" s="68">
        <f>SUM(I15:J24)</f>
        <v>951</v>
      </c>
      <c r="J25" s="68"/>
      <c r="K25" s="69">
        <f>SUM(K15:L24)</f>
        <v>5.6843418860808015E-14</v>
      </c>
      <c r="L25" s="45"/>
      <c r="M25" s="69">
        <f>SUM(M15:N24)</f>
        <v>1112.9000000000001</v>
      </c>
      <c r="N25" s="45"/>
      <c r="P25" s="48" t="s">
        <v>47</v>
      </c>
      <c r="Q25" s="48"/>
      <c r="T25" s="66" t="s">
        <v>4</v>
      </c>
      <c r="U25" s="67">
        <f>SQRT(U19)</f>
        <v>11.120051958311866</v>
      </c>
    </row>
    <row r="26" spans="1:21">
      <c r="T26" s="66"/>
      <c r="U26" s="67"/>
    </row>
    <row r="27" spans="1:21">
      <c r="T27" s="21" t="s">
        <v>4</v>
      </c>
      <c r="U27" s="6">
        <v>11.12</v>
      </c>
    </row>
    <row r="29" spans="1:21" ht="15" customHeight="1">
      <c r="M29" s="4"/>
      <c r="P29" s="49" t="s">
        <v>48</v>
      </c>
      <c r="Q29" s="49"/>
      <c r="R29" s="49"/>
      <c r="S29" s="49"/>
      <c r="T29" s="49"/>
      <c r="U29" s="49"/>
    </row>
    <row r="30" spans="1:21">
      <c r="P30" s="49"/>
      <c r="Q30" s="49"/>
      <c r="R30" s="49"/>
      <c r="S30" s="49"/>
      <c r="T30" s="49"/>
      <c r="U30" s="49"/>
    </row>
    <row r="31" spans="1:21">
      <c r="P31" s="49"/>
      <c r="Q31" s="49"/>
      <c r="R31" s="49"/>
      <c r="S31" s="49"/>
      <c r="T31" s="49"/>
      <c r="U31" s="49"/>
    </row>
  </sheetData>
  <mergeCells count="70">
    <mergeCell ref="P17:S17"/>
    <mergeCell ref="P19:Q19"/>
    <mergeCell ref="T19:T20"/>
    <mergeCell ref="U19:U20"/>
    <mergeCell ref="P23:S23"/>
    <mergeCell ref="P25:Q25"/>
    <mergeCell ref="T25:T26"/>
    <mergeCell ref="U25:U26"/>
    <mergeCell ref="G25:H25"/>
    <mergeCell ref="I25:J25"/>
    <mergeCell ref="K25:L25"/>
    <mergeCell ref="M25:N25"/>
    <mergeCell ref="D25:F25"/>
    <mergeCell ref="G23:H23"/>
    <mergeCell ref="I23:J23"/>
    <mergeCell ref="K23:L23"/>
    <mergeCell ref="M23:N23"/>
    <mergeCell ref="G24:H24"/>
    <mergeCell ref="I24:J24"/>
    <mergeCell ref="K24:L24"/>
    <mergeCell ref="M24:N24"/>
    <mergeCell ref="G21:H21"/>
    <mergeCell ref="I21:J21"/>
    <mergeCell ref="K21:L21"/>
    <mergeCell ref="M21:N21"/>
    <mergeCell ref="G22:H22"/>
    <mergeCell ref="I22:J22"/>
    <mergeCell ref="K22:L22"/>
    <mergeCell ref="M22:N22"/>
    <mergeCell ref="M19:N19"/>
    <mergeCell ref="G20:H20"/>
    <mergeCell ref="I20:J20"/>
    <mergeCell ref="K20:L20"/>
    <mergeCell ref="M20:N20"/>
    <mergeCell ref="I19:J19"/>
    <mergeCell ref="M17:N17"/>
    <mergeCell ref="G18:H18"/>
    <mergeCell ref="I18:J18"/>
    <mergeCell ref="K18:L18"/>
    <mergeCell ref="M18:N18"/>
    <mergeCell ref="I17:J17"/>
    <mergeCell ref="M15:N15"/>
    <mergeCell ref="G16:H16"/>
    <mergeCell ref="I16:J16"/>
    <mergeCell ref="K16:L16"/>
    <mergeCell ref="M16:N16"/>
    <mergeCell ref="I15:J15"/>
    <mergeCell ref="E17:F17"/>
    <mergeCell ref="E18:F18"/>
    <mergeCell ref="E19:F19"/>
    <mergeCell ref="E20:F20"/>
    <mergeCell ref="K15:L15"/>
    <mergeCell ref="K17:L17"/>
    <mergeCell ref="K19:L19"/>
    <mergeCell ref="M14:N14"/>
    <mergeCell ref="P29:U31"/>
    <mergeCell ref="A12:I12"/>
    <mergeCell ref="E14:F14"/>
    <mergeCell ref="G14:H14"/>
    <mergeCell ref="I14:J14"/>
    <mergeCell ref="K14:L14"/>
    <mergeCell ref="E21:F21"/>
    <mergeCell ref="E22:F22"/>
    <mergeCell ref="E23:F23"/>
    <mergeCell ref="E24:F24"/>
    <mergeCell ref="G15:H15"/>
    <mergeCell ref="G17:H17"/>
    <mergeCell ref="G19:H19"/>
    <mergeCell ref="E15:F15"/>
    <mergeCell ref="E16:F16"/>
  </mergeCells>
  <pageMargins left="0.7" right="0.7" top="0.75" bottom="0.75" header="0.3" footer="0.3"/>
  <pageSetup paperSize="9" orientation="portrait" horizontalDpi="4294967293" verticalDpi="0" copies="1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3:I30"/>
  <sheetViews>
    <sheetView zoomScale="99" workbookViewId="0">
      <selection activeCell="G35" sqref="G35"/>
    </sheetView>
  </sheetViews>
  <sheetFormatPr defaultRowHeight="14.5"/>
  <cols>
    <col min="8" max="8" width="14" customWidth="1"/>
    <col min="9" max="9" width="15" customWidth="1"/>
  </cols>
  <sheetData>
    <row r="13" spans="1:9" ht="17.5">
      <c r="A13" s="27" t="s">
        <v>32</v>
      </c>
      <c r="B13" s="27" t="s">
        <v>16</v>
      </c>
      <c r="D13" s="29" t="s">
        <v>32</v>
      </c>
      <c r="E13" s="29" t="s">
        <v>16</v>
      </c>
      <c r="F13" s="29" t="s">
        <v>14</v>
      </c>
      <c r="G13" s="29" t="s">
        <v>55</v>
      </c>
      <c r="H13" s="30" t="s">
        <v>56</v>
      </c>
      <c r="I13" s="30" t="s">
        <v>57</v>
      </c>
    </row>
    <row r="14" spans="1:9">
      <c r="A14" s="26" t="s">
        <v>50</v>
      </c>
      <c r="B14" s="26">
        <v>7</v>
      </c>
      <c r="D14" s="26" t="s">
        <v>50</v>
      </c>
      <c r="E14" s="26">
        <v>7</v>
      </c>
      <c r="F14" s="26">
        <f>(20+30)/2</f>
        <v>25</v>
      </c>
      <c r="G14" s="26">
        <f>E14*F14</f>
        <v>175</v>
      </c>
      <c r="H14" s="31">
        <f>(F14-$E$24)^2</f>
        <v>496.84409999999997</v>
      </c>
      <c r="I14" s="28">
        <f>E14*H14</f>
        <v>3477.9087</v>
      </c>
    </row>
    <row r="15" spans="1:9">
      <c r="A15" s="26" t="s">
        <v>51</v>
      </c>
      <c r="B15" s="26">
        <v>12</v>
      </c>
      <c r="D15" s="26" t="s">
        <v>51</v>
      </c>
      <c r="E15" s="26">
        <v>12</v>
      </c>
      <c r="F15" s="26">
        <f>(30+40)/2</f>
        <v>35</v>
      </c>
      <c r="G15" s="26">
        <f t="shared" ref="G15:G18" si="0">E15*F15</f>
        <v>420</v>
      </c>
      <c r="H15" s="31">
        <f t="shared" ref="H15:H18" si="1">(F15-$E$24)^2</f>
        <v>151.04409999999999</v>
      </c>
      <c r="I15" s="28">
        <f t="shared" ref="I15:I18" si="2">E15*H15</f>
        <v>1812.5291999999999</v>
      </c>
    </row>
    <row r="16" spans="1:9">
      <c r="A16" s="26" t="s">
        <v>52</v>
      </c>
      <c r="B16" s="26">
        <v>21</v>
      </c>
      <c r="D16" s="26" t="s">
        <v>52</v>
      </c>
      <c r="E16" s="26">
        <v>21</v>
      </c>
      <c r="F16" s="26">
        <f>(40+50)/2</f>
        <v>45</v>
      </c>
      <c r="G16" s="26">
        <f t="shared" si="0"/>
        <v>945</v>
      </c>
      <c r="H16" s="31">
        <f t="shared" si="1"/>
        <v>5.244099999999996</v>
      </c>
      <c r="I16" s="28">
        <f t="shared" si="2"/>
        <v>110.12609999999992</v>
      </c>
    </row>
    <row r="17" spans="1:9">
      <c r="A17" s="26" t="s">
        <v>53</v>
      </c>
      <c r="B17" s="26">
        <v>18</v>
      </c>
      <c r="D17" s="26" t="s">
        <v>53</v>
      </c>
      <c r="E17" s="26">
        <v>18</v>
      </c>
      <c r="F17" s="26">
        <f>(50+60)/2</f>
        <v>55</v>
      </c>
      <c r="G17" s="26">
        <f t="shared" si="0"/>
        <v>990</v>
      </c>
      <c r="H17" s="31">
        <f t="shared" si="1"/>
        <v>59.444100000000013</v>
      </c>
      <c r="I17" s="28">
        <f t="shared" si="2"/>
        <v>1069.9938000000002</v>
      </c>
    </row>
    <row r="18" spans="1:9">
      <c r="A18" s="26" t="s">
        <v>54</v>
      </c>
      <c r="B18" s="26">
        <v>12</v>
      </c>
      <c r="D18" s="26" t="s">
        <v>54</v>
      </c>
      <c r="E18" s="26">
        <v>12</v>
      </c>
      <c r="F18" s="26">
        <f>(60+70)/2</f>
        <v>65</v>
      </c>
      <c r="G18" s="26">
        <f t="shared" si="0"/>
        <v>780</v>
      </c>
      <c r="H18" s="31">
        <f t="shared" si="1"/>
        <v>313.64410000000004</v>
      </c>
      <c r="I18" s="28">
        <f t="shared" si="2"/>
        <v>3763.7292000000007</v>
      </c>
    </row>
    <row r="19" spans="1:9">
      <c r="D19" s="28"/>
      <c r="E19" s="26">
        <f>SUM(E14:E18)</f>
        <v>70</v>
      </c>
      <c r="F19" s="28"/>
      <c r="G19" s="26">
        <f>SUM(G14:G18)</f>
        <v>3310</v>
      </c>
      <c r="H19" s="31">
        <f>SUM(H14:H18)</f>
        <v>1026.2205000000001</v>
      </c>
      <c r="I19" s="28">
        <f>SUM(I14:I18)</f>
        <v>10234.287</v>
      </c>
    </row>
    <row r="22" spans="1:9">
      <c r="B22" s="34" t="s">
        <v>58</v>
      </c>
      <c r="C22" s="34"/>
      <c r="D22" s="34"/>
      <c r="E22" s="34"/>
    </row>
    <row r="23" spans="1:9">
      <c r="B23" s="25" t="s">
        <v>38</v>
      </c>
      <c r="C23" s="9"/>
      <c r="D23" t="s">
        <v>4</v>
      </c>
      <c r="E23">
        <f>G19/E19</f>
        <v>47.285714285714285</v>
      </c>
      <c r="G23" s="73" t="s">
        <v>60</v>
      </c>
      <c r="H23" s="73"/>
      <c r="I23" s="73"/>
    </row>
    <row r="24" spans="1:9">
      <c r="D24" t="s">
        <v>4</v>
      </c>
      <c r="E24" s="6">
        <v>47.29</v>
      </c>
      <c r="G24" s="73"/>
      <c r="H24" s="73"/>
      <c r="I24" s="73"/>
    </row>
    <row r="25" spans="1:9">
      <c r="G25" s="73"/>
      <c r="H25" s="73"/>
      <c r="I25" s="73"/>
    </row>
    <row r="26" spans="1:9">
      <c r="E26" s="21"/>
      <c r="F26" s="32"/>
      <c r="G26" s="32"/>
    </row>
    <row r="27" spans="1:9">
      <c r="B27" s="34" t="s">
        <v>59</v>
      </c>
      <c r="C27" s="34"/>
      <c r="D27" s="34"/>
      <c r="E27" s="34"/>
    </row>
    <row r="28" spans="1:9">
      <c r="G28" s="73" t="s">
        <v>61</v>
      </c>
      <c r="H28" s="73"/>
      <c r="I28" s="73"/>
    </row>
    <row r="29" spans="1:9">
      <c r="B29" s="59" t="s">
        <v>40</v>
      </c>
      <c r="C29" s="59"/>
      <c r="D29" s="9"/>
      <c r="E29" s="25" t="s">
        <v>4</v>
      </c>
      <c r="F29" s="4">
        <f>SQRT(I19/69)</f>
        <v>12.178793043647634</v>
      </c>
      <c r="G29" s="73"/>
      <c r="H29" s="73"/>
      <c r="I29" s="73"/>
    </row>
    <row r="30" spans="1:9">
      <c r="E30" s="21" t="s">
        <v>4</v>
      </c>
      <c r="F30" s="6">
        <v>12.18</v>
      </c>
      <c r="G30" s="73"/>
      <c r="H30" s="73"/>
      <c r="I30" s="73"/>
    </row>
  </sheetData>
  <mergeCells count="5">
    <mergeCell ref="B22:E22"/>
    <mergeCell ref="B27:E27"/>
    <mergeCell ref="B29:C29"/>
    <mergeCell ref="G23:I25"/>
    <mergeCell ref="G28:I30"/>
  </mergeCells>
  <pageMargins left="0.7" right="0.7" top="0.75" bottom="0.75" header="0.3" footer="0.3"/>
  <pageSetup paperSize="9" orientation="portrait" horizontalDpi="4294967293" verticalDpi="0" copies="1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1,2</vt:lpstr>
      <vt:lpstr>3</vt:lpstr>
      <vt:lpstr>3 (2)</vt:lpstr>
      <vt:lpstr>4</vt:lpstr>
      <vt:lpstr>5</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ALYA APRILIA</dc:creator>
  <cp:lastModifiedBy>Lenovo</cp:lastModifiedBy>
  <cp:lastPrinted>2022-09-13T08:19:41Z</cp:lastPrinted>
  <dcterms:created xsi:type="dcterms:W3CDTF">2022-09-13T04:28:18Z</dcterms:created>
  <dcterms:modified xsi:type="dcterms:W3CDTF">2022-09-16T02:25:55Z</dcterms:modified>
</cp:coreProperties>
</file>