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755" firstSheet="1" activeTab="1"/>
  </bookViews>
  <sheets>
    <sheet name="KOMBINASI GESER DAN TARIK" sheetId="2" r:id="rId1"/>
    <sheet name="GAYA GESER EKSENTRIS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3" l="1"/>
  <c r="N36" i="3"/>
  <c r="L36" i="3"/>
  <c r="L34" i="3"/>
  <c r="L28" i="3" l="1"/>
  <c r="L24" i="3"/>
  <c r="L21" i="3"/>
  <c r="L9" i="3"/>
  <c r="L8" i="3"/>
  <c r="V23" i="2"/>
  <c r="S23" i="2"/>
  <c r="U23" i="2"/>
  <c r="U20" i="2"/>
  <c r="U16" i="2"/>
  <c r="U11" i="2"/>
  <c r="U12" i="2"/>
  <c r="U17" i="2" s="1"/>
  <c r="U19" i="2"/>
  <c r="U7" i="2"/>
  <c r="U6" i="2"/>
  <c r="Q8" i="2"/>
  <c r="Q7" i="2"/>
  <c r="Q9" i="2" s="1"/>
  <c r="I14" i="2"/>
  <c r="T23" i="2" l="1"/>
  <c r="T22" i="2" l="1"/>
  <c r="I17" i="2"/>
  <c r="E8" i="2"/>
  <c r="E7" i="2"/>
  <c r="E9" i="2" l="1"/>
  <c r="I6" i="2" s="1"/>
  <c r="I9" i="2" s="1"/>
  <c r="I21" i="2" s="1"/>
  <c r="M13" i="3"/>
  <c r="N13" i="3"/>
  <c r="M14" i="3"/>
  <c r="N14" i="3"/>
  <c r="M15" i="3"/>
  <c r="N15" i="3"/>
  <c r="M16" i="3"/>
  <c r="N16" i="3"/>
  <c r="M17" i="3"/>
  <c r="N17" i="3"/>
  <c r="N12" i="3"/>
  <c r="M12" i="3"/>
  <c r="I7" i="2" l="1"/>
  <c r="I10" i="2" s="1"/>
  <c r="I15" i="2" s="1"/>
  <c r="I18" i="2" s="1"/>
  <c r="G21" i="2" s="1"/>
  <c r="H21" i="2" s="1"/>
  <c r="N18" i="3"/>
  <c r="M18" i="3"/>
  <c r="J21" i="2" l="1"/>
  <c r="H20" i="2"/>
  <c r="L31" i="3" l="1"/>
  <c r="L39" i="3" s="1"/>
  <c r="K39" i="3" s="1"/>
  <c r="M39" i="3" l="1"/>
  <c r="K38" i="3"/>
</calcChain>
</file>

<file path=xl/sharedStrings.xml><?xml version="1.0" encoding="utf-8"?>
<sst xmlns="http://schemas.openxmlformats.org/spreadsheetml/2006/main" count="192" uniqueCount="75">
  <si>
    <t>A325</t>
  </si>
  <si>
    <t xml:space="preserve">INPUT DATA </t>
  </si>
  <si>
    <t>BEBAN YANG BEKERJA PADA SAMBUNGAN BAJA</t>
  </si>
  <si>
    <t>Mutu Baut</t>
  </si>
  <si>
    <t>fnt</t>
  </si>
  <si>
    <t>fnv</t>
  </si>
  <si>
    <t>MUTU DAN UKURAN  BAUT PADA SAMBUNGAN</t>
  </si>
  <si>
    <t>=</t>
  </si>
  <si>
    <t>Posisi ulir (dalam/luar)</t>
  </si>
  <si>
    <t>dalam</t>
  </si>
  <si>
    <t xml:space="preserve">diameter </t>
  </si>
  <si>
    <t>JUMLAH BAUT</t>
  </si>
  <si>
    <t>luar</t>
  </si>
  <si>
    <t>N</t>
  </si>
  <si>
    <t>ØRn</t>
  </si>
  <si>
    <t>ANALISIS DAN PERENCANAAN KEKUATAN KOMBINASI GESER DAN TARIK BAUT</t>
  </si>
  <si>
    <t xml:space="preserve">PERHITUNGAN </t>
  </si>
  <si>
    <t>Beban</t>
  </si>
  <si>
    <t>Momen</t>
  </si>
  <si>
    <t>Baut</t>
  </si>
  <si>
    <t>x</t>
  </si>
  <si>
    <t>y</t>
  </si>
  <si>
    <t>y²</t>
  </si>
  <si>
    <t>Ry1</t>
  </si>
  <si>
    <t>Rx1</t>
  </si>
  <si>
    <t>RV</t>
  </si>
  <si>
    <t>R</t>
  </si>
  <si>
    <t>5. KESIMPULAN</t>
  </si>
  <si>
    <t>x²</t>
  </si>
  <si>
    <t xml:space="preserve">1. MENGHITUNG MOMEN EKSENTRISITAS </t>
  </si>
  <si>
    <t>3. MENCARI Rv (BEBAN YANG DIPIKUL TIAP BAUT)</t>
  </si>
  <si>
    <t>4. RESULTAN GAYA YANG BEKERJA PADA BAUT /BAUT</t>
  </si>
  <si>
    <t>6. KESIMPULAN</t>
  </si>
  <si>
    <t>kN</t>
  </si>
  <si>
    <t>kNmm</t>
  </si>
  <si>
    <t>mm</t>
  </si>
  <si>
    <t>ANALISIS</t>
  </si>
  <si>
    <t>BEBAN ULTIMIT SAMBUNGAN TOTAL</t>
  </si>
  <si>
    <t>1. HITUNG BEBAN ULTIMIT SAMBUNGAN TOTAL</t>
  </si>
  <si>
    <t>2. MENGHITUNG BEBAN ULTIMIT SAMBUNGAN PER BAUT</t>
  </si>
  <si>
    <t>3. MENCARI NILAI F'nt</t>
  </si>
  <si>
    <t>Beban Tarik Ultimit (Tu)</t>
  </si>
  <si>
    <t>Beban Geser Ultimit (Vu)</t>
  </si>
  <si>
    <t>miring</t>
  </si>
  <si>
    <t>Beban Ultimit (Pu)</t>
  </si>
  <si>
    <t>Beban Tarik Ultimit (Tu)/n</t>
  </si>
  <si>
    <t>Beban Geser Ultimit (Vu)/n</t>
  </si>
  <si>
    <t>Ab</t>
  </si>
  <si>
    <t>F'nt</t>
  </si>
  <si>
    <t xml:space="preserve">Ø Rn </t>
  </si>
  <si>
    <r>
      <t>mm</t>
    </r>
    <r>
      <rPr>
        <sz val="11"/>
        <color theme="1"/>
        <rFont val="Calibri"/>
        <family val="2"/>
      </rPr>
      <t>²</t>
    </r>
  </si>
  <si>
    <t>Ru (Tu)</t>
  </si>
  <si>
    <t>Fnt</t>
  </si>
  <si>
    <t>Fnv</t>
  </si>
  <si>
    <t>diameter baut</t>
  </si>
  <si>
    <t>4. MENGHITUNG KEKUATAN KOMBINASI TARIK &amp; GESER</t>
  </si>
  <si>
    <t>PERENCANAAN</t>
  </si>
  <si>
    <t>2. MEMISALKAN JUMLAH BAUT</t>
  </si>
  <si>
    <t>Dimisalkan jumlah baut</t>
  </si>
  <si>
    <t>3. MENGHITUNG BEBAN ULTIMIT SAMBUNGAN PER BAUT</t>
  </si>
  <si>
    <t>4. MENCARI NILAI F'nt</t>
  </si>
  <si>
    <t>5. MENGHITUNG KEKUATAN KOMBINASI TARIK &amp; GESER</t>
  </si>
  <si>
    <t>ANALISIS KEKUATAN BAUT EKSENTRIS</t>
  </si>
  <si>
    <t>buah</t>
  </si>
  <si>
    <t>P.e</t>
  </si>
  <si>
    <t xml:space="preserve">kN </t>
  </si>
  <si>
    <t>JARAK</t>
  </si>
  <si>
    <t>Antar baut</t>
  </si>
  <si>
    <t>As baut terluar dengan P</t>
  </si>
  <si>
    <t>e</t>
  </si>
  <si>
    <t>(1/2.jarak antar baut) + jarak as baut dengan P</t>
  </si>
  <si>
    <t>2. INVESTIGASI BAUT TERJAUH DARI TITIK e</t>
  </si>
  <si>
    <t>5. KUAT GESER EKSENTRIS RENCANA BAUT</t>
  </si>
  <si>
    <t>Ø . Fnv . Ab</t>
  </si>
  <si>
    <t>¼ . π .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</si>
</sst>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13" xfId="0" applyFont="1" applyFill="1" applyBorder="1"/>
    <xf numFmtId="0" fontId="1" fillId="5" borderId="4" xfId="0" applyFont="1" applyFill="1" applyBorder="1"/>
    <xf numFmtId="0" fontId="1" fillId="5" borderId="0" xfId="0" applyFont="1" applyFill="1" applyBorder="1"/>
    <xf numFmtId="0" fontId="1" fillId="5" borderId="5" xfId="0" applyFont="1" applyFill="1" applyBorder="1"/>
    <xf numFmtId="0" fontId="1" fillId="9" borderId="1" xfId="0" applyFont="1" applyFill="1" applyBorder="1"/>
    <xf numFmtId="0" fontId="1" fillId="9" borderId="2" xfId="0" applyFont="1" applyFill="1" applyBorder="1"/>
    <xf numFmtId="0" fontId="1" fillId="9" borderId="13" xfId="0" applyFont="1" applyFill="1" applyBorder="1"/>
    <xf numFmtId="0" fontId="1" fillId="9" borderId="4" xfId="0" applyFont="1" applyFill="1" applyBorder="1"/>
    <xf numFmtId="0" fontId="1" fillId="9" borderId="0" xfId="0" applyFont="1" applyFill="1" applyBorder="1"/>
    <xf numFmtId="0" fontId="1" fillId="9" borderId="5" xfId="0" applyFont="1" applyFill="1" applyBorder="1"/>
    <xf numFmtId="0" fontId="1" fillId="9" borderId="6" xfId="0" applyFont="1" applyFill="1" applyBorder="1"/>
    <xf numFmtId="0" fontId="1" fillId="9" borderId="7" xfId="0" applyFont="1" applyFill="1" applyBorder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10" xfId="0" applyFont="1" applyFill="1" applyBorder="1"/>
    <xf numFmtId="0" fontId="1" fillId="9" borderId="11" xfId="0" applyFont="1" applyFill="1" applyBorder="1"/>
    <xf numFmtId="0" fontId="1" fillId="11" borderId="2" xfId="0" applyFont="1" applyFill="1" applyBorder="1"/>
    <xf numFmtId="0" fontId="1" fillId="11" borderId="7" xfId="0" applyFont="1" applyFill="1" applyBorder="1"/>
    <xf numFmtId="0" fontId="1" fillId="11" borderId="2" xfId="0" applyFont="1" applyFill="1" applyBorder="1" applyAlignment="1">
      <alignment horizontal="right"/>
    </xf>
    <xf numFmtId="0" fontId="1" fillId="11" borderId="7" xfId="0" applyFont="1" applyFill="1" applyBorder="1" applyAlignment="1">
      <alignment horizontal="right"/>
    </xf>
    <xf numFmtId="0" fontId="1" fillId="11" borderId="4" xfId="0" applyFont="1" applyFill="1" applyBorder="1"/>
    <xf numFmtId="0" fontId="1" fillId="11" borderId="0" xfId="0" applyFont="1" applyFill="1" applyBorder="1"/>
    <xf numFmtId="0" fontId="1" fillId="11" borderId="5" xfId="0" applyFont="1" applyFill="1" applyBorder="1"/>
    <xf numFmtId="0" fontId="1" fillId="11" borderId="2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0" fontId="1" fillId="11" borderId="0" xfId="0" applyFont="1" applyFill="1" applyBorder="1" applyAlignment="1">
      <alignment horizontal="right"/>
    </xf>
    <xf numFmtId="0" fontId="1" fillId="11" borderId="0" xfId="0" applyFont="1" applyFill="1" applyBorder="1" applyAlignment="1">
      <alignment horizontal="left"/>
    </xf>
    <xf numFmtId="0" fontId="1" fillId="11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0" fillId="3" borderId="0" xfId="0" applyFill="1" applyBorder="1"/>
    <xf numFmtId="0" fontId="1" fillId="3" borderId="7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3" xfId="0" applyFont="1" applyFill="1" applyBorder="1"/>
    <xf numFmtId="0" fontId="1" fillId="11" borderId="6" xfId="0" applyFont="1" applyFill="1" applyBorder="1"/>
    <xf numFmtId="0" fontId="1" fillId="11" borderId="8" xfId="0" applyFont="1" applyFill="1" applyBorder="1"/>
    <xf numFmtId="0" fontId="0" fillId="11" borderId="0" xfId="0" applyFill="1" applyBorder="1"/>
    <xf numFmtId="0" fontId="1" fillId="11" borderId="7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4" borderId="7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11" borderId="12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4" xfId="0" applyFont="1" applyFill="1" applyBorder="1"/>
    <xf numFmtId="0" fontId="1" fillId="12" borderId="0" xfId="0" applyFont="1" applyFill="1" applyBorder="1"/>
    <xf numFmtId="0" fontId="1" fillId="12" borderId="5" xfId="0" applyFont="1" applyFill="1" applyBorder="1"/>
    <xf numFmtId="0" fontId="1" fillId="12" borderId="0" xfId="0" applyFont="1" applyFill="1" applyBorder="1" applyAlignment="1">
      <alignment horizontal="right"/>
    </xf>
    <xf numFmtId="0" fontId="1" fillId="12" borderId="0" xfId="0" quotePrefix="1" applyFont="1" applyFill="1" applyBorder="1"/>
    <xf numFmtId="0" fontId="1" fillId="12" borderId="0" xfId="0" applyFont="1" applyFill="1" applyBorder="1" applyAlignment="1">
      <alignment horizontal="left"/>
    </xf>
    <xf numFmtId="0" fontId="1" fillId="12" borderId="5" xfId="0" applyFont="1" applyFill="1" applyBorder="1" applyAlignment="1">
      <alignment horizontal="left"/>
    </xf>
    <xf numFmtId="0" fontId="1" fillId="12" borderId="6" xfId="0" applyFont="1" applyFill="1" applyBorder="1"/>
    <xf numFmtId="0" fontId="1" fillId="12" borderId="7" xfId="0" applyFont="1" applyFill="1" applyBorder="1"/>
    <xf numFmtId="0" fontId="1" fillId="12" borderId="7" xfId="0" applyFont="1" applyFill="1" applyBorder="1" applyAlignment="1">
      <alignment horizontal="right"/>
    </xf>
    <xf numFmtId="0" fontId="1" fillId="12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26195</xdr:colOff>
      <xdr:row>11</xdr:row>
      <xdr:rowOff>9525</xdr:rowOff>
    </xdr:from>
    <xdr:to>
      <xdr:col>8</xdr:col>
      <xdr:colOff>471489</xdr:colOff>
      <xdr:row>12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258" y="2105025"/>
          <a:ext cx="23622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26195</xdr:colOff>
      <xdr:row>13</xdr:row>
      <xdr:rowOff>9525</xdr:rowOff>
    </xdr:from>
    <xdr:to>
      <xdr:col>20</xdr:col>
      <xdr:colOff>471489</xdr:colOff>
      <xdr:row>14</xdr:row>
      <xdr:rowOff>180975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6133" y="7058025"/>
          <a:ext cx="1254919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297656</xdr:colOff>
      <xdr:row>18</xdr:row>
      <xdr:rowOff>35719</xdr:rowOff>
    </xdr:from>
    <xdr:to>
      <xdr:col>11</xdr:col>
      <xdr:colOff>333374</xdr:colOff>
      <xdr:row>20</xdr:row>
      <xdr:rowOff>45244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464719"/>
          <a:ext cx="642937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309562</xdr:colOff>
      <xdr:row>21</xdr:row>
      <xdr:rowOff>35718</xdr:rowOff>
    </xdr:from>
    <xdr:to>
      <xdr:col>11</xdr:col>
      <xdr:colOff>347662</xdr:colOff>
      <xdr:row>23</xdr:row>
      <xdr:rowOff>45243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531" y="4036218"/>
          <a:ext cx="645319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357187</xdr:colOff>
      <xdr:row>24</xdr:row>
      <xdr:rowOff>166687</xdr:rowOff>
    </xdr:from>
    <xdr:to>
      <xdr:col>10</xdr:col>
      <xdr:colOff>452437</xdr:colOff>
      <xdr:row>26</xdr:row>
      <xdr:rowOff>138112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156" y="4738687"/>
          <a:ext cx="952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202406</xdr:colOff>
      <xdr:row>29</xdr:row>
      <xdr:rowOff>11906</xdr:rowOff>
    </xdr:from>
    <xdr:to>
      <xdr:col>12</xdr:col>
      <xdr:colOff>302419</xdr:colOff>
      <xdr:row>30</xdr:row>
      <xdr:rowOff>59531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5536406"/>
          <a:ext cx="1302544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B1" zoomScale="80" zoomScaleNormal="80" workbookViewId="0">
      <selection activeCell="J21" sqref="J21"/>
    </sheetView>
  </sheetViews>
  <sheetFormatPr defaultRowHeight="15" x14ac:dyDescent="0.25"/>
  <cols>
    <col min="1" max="1" width="3.7109375" style="1" customWidth="1"/>
    <col min="2" max="2" width="9.140625" style="1"/>
    <col min="3" max="3" width="13.5703125" style="1" customWidth="1"/>
    <col min="4" max="4" width="3.140625" style="1" customWidth="1"/>
    <col min="5" max="5" width="8.5703125" style="1" customWidth="1"/>
    <col min="6" max="6" width="15" style="1" customWidth="1"/>
    <col min="7" max="7" width="25.7109375" style="1" customWidth="1"/>
    <col min="8" max="8" width="3" style="1" customWidth="1"/>
    <col min="9" max="9" width="9.140625" style="1"/>
    <col min="10" max="10" width="12.7109375" style="1" bestFit="1" customWidth="1"/>
    <col min="11" max="11" width="11.42578125" style="1" customWidth="1"/>
    <col min="12" max="12" width="9.140625" style="1" customWidth="1"/>
    <col min="13" max="13" width="3" style="1" customWidth="1"/>
    <col min="14" max="14" width="9.140625" style="1"/>
    <col min="15" max="15" width="12.7109375" style="1" bestFit="1" customWidth="1"/>
    <col min="16" max="16" width="11.42578125" style="1" customWidth="1"/>
    <col min="17" max="18" width="9.140625" style="1"/>
    <col min="19" max="19" width="25.7109375" style="1" customWidth="1"/>
    <col min="20" max="20" width="3" style="1" customWidth="1"/>
    <col min="21" max="21" width="9.140625" style="1"/>
    <col min="22" max="22" width="12.7109375" style="1" bestFit="1" customWidth="1"/>
    <col min="23" max="24" width="11.42578125" style="1" customWidth="1"/>
    <col min="25" max="16384" width="9.140625" style="1"/>
  </cols>
  <sheetData>
    <row r="1" spans="1:23" x14ac:dyDescent="0.2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x14ac:dyDescent="0.25">
      <c r="A3" s="75" t="s">
        <v>1</v>
      </c>
      <c r="B3" s="76"/>
      <c r="C3" s="76"/>
      <c r="D3" s="76"/>
      <c r="E3" s="76"/>
      <c r="F3" s="76"/>
      <c r="G3" s="79" t="s">
        <v>36</v>
      </c>
      <c r="H3" s="80"/>
      <c r="I3" s="80"/>
      <c r="J3" s="80"/>
      <c r="K3" s="81"/>
      <c r="M3" s="75" t="s">
        <v>1</v>
      </c>
      <c r="N3" s="76"/>
      <c r="O3" s="76"/>
      <c r="P3" s="76"/>
      <c r="Q3" s="76"/>
      <c r="R3" s="76"/>
      <c r="S3" s="85" t="s">
        <v>56</v>
      </c>
      <c r="T3" s="86"/>
      <c r="U3" s="86"/>
      <c r="V3" s="86"/>
      <c r="W3" s="87"/>
    </row>
    <row r="4" spans="1:23" x14ac:dyDescent="0.25">
      <c r="A4" s="77"/>
      <c r="B4" s="78"/>
      <c r="C4" s="78"/>
      <c r="D4" s="78"/>
      <c r="E4" s="78"/>
      <c r="F4" s="78"/>
      <c r="G4" s="82"/>
      <c r="H4" s="83"/>
      <c r="I4" s="83"/>
      <c r="J4" s="83"/>
      <c r="K4" s="84"/>
      <c r="M4" s="77"/>
      <c r="N4" s="78"/>
      <c r="O4" s="78"/>
      <c r="P4" s="78"/>
      <c r="Q4" s="78"/>
      <c r="R4" s="78"/>
      <c r="S4" s="88"/>
      <c r="T4" s="89"/>
      <c r="U4" s="89"/>
      <c r="V4" s="89"/>
      <c r="W4" s="90"/>
    </row>
    <row r="5" spans="1:23" x14ac:dyDescent="0.25">
      <c r="A5" s="25" t="s">
        <v>37</v>
      </c>
      <c r="B5" s="26"/>
      <c r="C5" s="26"/>
      <c r="D5" s="26"/>
      <c r="E5" s="26"/>
      <c r="F5" s="26"/>
      <c r="G5" s="34" t="s">
        <v>38</v>
      </c>
      <c r="H5" s="35"/>
      <c r="I5" s="34"/>
      <c r="J5" s="34"/>
      <c r="K5" s="36"/>
      <c r="M5" s="25" t="s">
        <v>37</v>
      </c>
      <c r="N5" s="26"/>
      <c r="O5" s="26"/>
      <c r="P5" s="26"/>
      <c r="Q5" s="26"/>
      <c r="R5" s="26"/>
      <c r="S5" s="40" t="s">
        <v>38</v>
      </c>
      <c r="T5" s="41"/>
      <c r="U5" s="40"/>
      <c r="V5" s="40"/>
      <c r="W5" s="42"/>
    </row>
    <row r="6" spans="1:23" x14ac:dyDescent="0.25">
      <c r="A6" s="2"/>
      <c r="B6" s="3" t="s">
        <v>44</v>
      </c>
      <c r="C6" s="3"/>
      <c r="D6" s="4" t="s">
        <v>7</v>
      </c>
      <c r="E6" s="3">
        <v>360000</v>
      </c>
      <c r="F6" s="3" t="s">
        <v>13</v>
      </c>
      <c r="G6" s="5" t="s">
        <v>41</v>
      </c>
      <c r="H6" s="6" t="s">
        <v>7</v>
      </c>
      <c r="I6" s="6">
        <f>$E$7/$E$9*$E$6</f>
        <v>288000</v>
      </c>
      <c r="J6" s="6" t="s">
        <v>13</v>
      </c>
      <c r="K6" s="7"/>
      <c r="M6" s="2"/>
      <c r="N6" s="3" t="s">
        <v>44</v>
      </c>
      <c r="O6" s="3"/>
      <c r="P6" s="4" t="s">
        <v>7</v>
      </c>
      <c r="Q6" s="3">
        <v>360000</v>
      </c>
      <c r="R6" s="3" t="s">
        <v>13</v>
      </c>
      <c r="S6" s="67" t="s">
        <v>41</v>
      </c>
      <c r="T6" s="52" t="s">
        <v>7</v>
      </c>
      <c r="U6" s="52">
        <f>$E$7/$E$9*$E$6</f>
        <v>288000</v>
      </c>
      <c r="V6" s="52" t="s">
        <v>13</v>
      </c>
      <c r="W6" s="68"/>
    </row>
    <row r="7" spans="1:23" x14ac:dyDescent="0.25">
      <c r="A7" s="2"/>
      <c r="B7" s="3" t="s">
        <v>20</v>
      </c>
      <c r="C7" s="3"/>
      <c r="D7" s="4" t="s">
        <v>7</v>
      </c>
      <c r="E7" s="3">
        <f>4</f>
        <v>4</v>
      </c>
      <c r="F7" s="3"/>
      <c r="G7" s="14" t="s">
        <v>42</v>
      </c>
      <c r="H7" s="15" t="s">
        <v>7</v>
      </c>
      <c r="I7" s="15">
        <f>$E$8/$E$9*$E$6</f>
        <v>216000</v>
      </c>
      <c r="J7" s="15" t="s">
        <v>13</v>
      </c>
      <c r="K7" s="16"/>
      <c r="M7" s="2"/>
      <c r="N7" s="3" t="s">
        <v>20</v>
      </c>
      <c r="O7" s="3"/>
      <c r="P7" s="4" t="s">
        <v>7</v>
      </c>
      <c r="Q7" s="3">
        <f>4</f>
        <v>4</v>
      </c>
      <c r="R7" s="3"/>
      <c r="S7" s="69" t="s">
        <v>42</v>
      </c>
      <c r="T7" s="53" t="s">
        <v>7</v>
      </c>
      <c r="U7" s="53">
        <f>$E$8/$E$9*$E$6</f>
        <v>216000</v>
      </c>
      <c r="V7" s="53" t="s">
        <v>13</v>
      </c>
      <c r="W7" s="70"/>
    </row>
    <row r="8" spans="1:23" x14ac:dyDescent="0.25">
      <c r="A8" s="2"/>
      <c r="B8" s="3" t="s">
        <v>21</v>
      </c>
      <c r="C8" s="3"/>
      <c r="D8" s="4" t="s">
        <v>7</v>
      </c>
      <c r="E8" s="3">
        <f>3</f>
        <v>3</v>
      </c>
      <c r="F8" s="3"/>
      <c r="G8" s="37" t="s">
        <v>39</v>
      </c>
      <c r="H8" s="38"/>
      <c r="I8" s="38"/>
      <c r="J8" s="38"/>
      <c r="K8" s="39"/>
      <c r="M8" s="2"/>
      <c r="N8" s="3" t="s">
        <v>21</v>
      </c>
      <c r="O8" s="3"/>
      <c r="P8" s="4" t="s">
        <v>7</v>
      </c>
      <c r="Q8" s="3">
        <f>3</f>
        <v>3</v>
      </c>
      <c r="R8" s="3"/>
      <c r="S8" s="43" t="s">
        <v>57</v>
      </c>
      <c r="T8" s="44"/>
      <c r="U8" s="44"/>
      <c r="V8" s="44"/>
      <c r="W8" s="45"/>
    </row>
    <row r="9" spans="1:23" x14ac:dyDescent="0.25">
      <c r="A9" s="2"/>
      <c r="B9" s="3" t="s">
        <v>43</v>
      </c>
      <c r="C9" s="3"/>
      <c r="D9" s="4" t="s">
        <v>7</v>
      </c>
      <c r="E9" s="3">
        <f>SQRT((E7^2)+(E8^2))</f>
        <v>5</v>
      </c>
      <c r="F9" s="3"/>
      <c r="G9" s="5" t="s">
        <v>45</v>
      </c>
      <c r="H9" s="6" t="s">
        <v>7</v>
      </c>
      <c r="I9" s="17">
        <f>$I$6/$E$16</f>
        <v>72000</v>
      </c>
      <c r="J9" s="6" t="s">
        <v>13</v>
      </c>
      <c r="K9" s="7"/>
      <c r="M9" s="2"/>
      <c r="N9" s="3" t="s">
        <v>43</v>
      </c>
      <c r="O9" s="3"/>
      <c r="P9" s="4" t="s">
        <v>7</v>
      </c>
      <c r="Q9" s="3">
        <f>SQRT((Q7^2)+(Q8^2))</f>
        <v>5</v>
      </c>
      <c r="R9" s="3"/>
      <c r="S9" s="56" t="s">
        <v>58</v>
      </c>
      <c r="T9" s="57" t="s">
        <v>7</v>
      </c>
      <c r="U9" s="57">
        <v>4</v>
      </c>
      <c r="V9" s="57" t="s">
        <v>63</v>
      </c>
      <c r="W9" s="58"/>
    </row>
    <row r="10" spans="1:23" x14ac:dyDescent="0.25">
      <c r="A10" s="2" t="s">
        <v>6</v>
      </c>
      <c r="B10" s="3"/>
      <c r="C10" s="3"/>
      <c r="D10" s="3"/>
      <c r="E10" s="3"/>
      <c r="F10" s="3"/>
      <c r="G10" s="14" t="s">
        <v>46</v>
      </c>
      <c r="H10" s="15" t="s">
        <v>7</v>
      </c>
      <c r="I10" s="18">
        <f>$I$7/$E$16</f>
        <v>54000</v>
      </c>
      <c r="J10" s="15" t="s">
        <v>13</v>
      </c>
      <c r="K10" s="16"/>
      <c r="M10" s="2" t="s">
        <v>6</v>
      </c>
      <c r="N10" s="3"/>
      <c r="O10" s="3"/>
      <c r="P10" s="3"/>
      <c r="Q10" s="3"/>
      <c r="R10" s="3"/>
      <c r="S10" s="43" t="s">
        <v>59</v>
      </c>
      <c r="T10" s="44"/>
      <c r="U10" s="44"/>
      <c r="V10" s="44"/>
      <c r="W10" s="45"/>
    </row>
    <row r="11" spans="1:23" x14ac:dyDescent="0.25">
      <c r="A11" s="2"/>
      <c r="B11" s="3" t="s">
        <v>3</v>
      </c>
      <c r="C11" s="3"/>
      <c r="D11" s="4" t="s">
        <v>7</v>
      </c>
      <c r="E11" s="4" t="s">
        <v>0</v>
      </c>
      <c r="F11" s="11"/>
      <c r="G11" s="22" t="s">
        <v>40</v>
      </c>
      <c r="H11" s="23"/>
      <c r="I11" s="23"/>
      <c r="J11" s="23"/>
      <c r="K11" s="24"/>
      <c r="M11" s="2"/>
      <c r="N11" s="3" t="s">
        <v>3</v>
      </c>
      <c r="O11" s="3"/>
      <c r="P11" s="4" t="s">
        <v>7</v>
      </c>
      <c r="Q11" s="4" t="s">
        <v>0</v>
      </c>
      <c r="R11" s="11"/>
      <c r="S11" s="67" t="s">
        <v>45</v>
      </c>
      <c r="T11" s="52" t="s">
        <v>7</v>
      </c>
      <c r="U11" s="54">
        <f>$U$6/$U$9</f>
        <v>72000</v>
      </c>
      <c r="V11" s="52" t="s">
        <v>13</v>
      </c>
      <c r="W11" s="68"/>
    </row>
    <row r="12" spans="1:23" x14ac:dyDescent="0.25">
      <c r="A12" s="2"/>
      <c r="B12" s="3" t="s">
        <v>8</v>
      </c>
      <c r="C12" s="3"/>
      <c r="D12" s="4" t="s">
        <v>7</v>
      </c>
      <c r="E12" s="4" t="s">
        <v>12</v>
      </c>
      <c r="F12" s="3"/>
      <c r="G12" s="8"/>
      <c r="H12" s="9"/>
      <c r="I12" s="9"/>
      <c r="J12" s="9"/>
      <c r="K12" s="10"/>
      <c r="M12" s="2"/>
      <c r="N12" s="3" t="s">
        <v>8</v>
      </c>
      <c r="O12" s="3"/>
      <c r="P12" s="4" t="s">
        <v>7</v>
      </c>
      <c r="Q12" s="4" t="s">
        <v>12</v>
      </c>
      <c r="R12" s="3"/>
      <c r="S12" s="69" t="s">
        <v>46</v>
      </c>
      <c r="T12" s="53" t="s">
        <v>7</v>
      </c>
      <c r="U12" s="55">
        <f>$U$7/$U$9</f>
        <v>54000</v>
      </c>
      <c r="V12" s="53" t="s">
        <v>13</v>
      </c>
      <c r="W12" s="70"/>
    </row>
    <row r="13" spans="1:23" x14ac:dyDescent="0.25">
      <c r="A13" s="2"/>
      <c r="B13" s="3" t="s">
        <v>52</v>
      </c>
      <c r="C13" s="3"/>
      <c r="D13" s="4" t="s">
        <v>7</v>
      </c>
      <c r="E13" s="3">
        <v>620</v>
      </c>
      <c r="F13" s="3"/>
      <c r="G13" s="8"/>
      <c r="H13" s="9"/>
      <c r="I13" s="9"/>
      <c r="J13" s="9"/>
      <c r="K13" s="10"/>
      <c r="M13" s="2"/>
      <c r="N13" s="3" t="s">
        <v>52</v>
      </c>
      <c r="O13" s="3"/>
      <c r="P13" s="4" t="s">
        <v>7</v>
      </c>
      <c r="Q13" s="3">
        <v>620</v>
      </c>
      <c r="R13" s="3"/>
      <c r="S13" s="46" t="s">
        <v>60</v>
      </c>
      <c r="T13" s="47"/>
      <c r="U13" s="47"/>
      <c r="V13" s="47"/>
      <c r="W13" s="48"/>
    </row>
    <row r="14" spans="1:23" x14ac:dyDescent="0.25">
      <c r="A14" s="2"/>
      <c r="B14" s="3" t="s">
        <v>53</v>
      </c>
      <c r="C14" s="3"/>
      <c r="D14" s="4" t="s">
        <v>7</v>
      </c>
      <c r="E14" s="3">
        <v>469</v>
      </c>
      <c r="F14" s="3"/>
      <c r="G14" s="8" t="s">
        <v>47</v>
      </c>
      <c r="H14" s="9" t="s">
        <v>7</v>
      </c>
      <c r="I14" s="9">
        <f>3.14159265*($E$15^2)*0.25</f>
        <v>314.159265</v>
      </c>
      <c r="J14" s="9"/>
      <c r="K14" s="10"/>
      <c r="M14" s="2"/>
      <c r="N14" s="3" t="s">
        <v>53</v>
      </c>
      <c r="O14" s="3"/>
      <c r="P14" s="4" t="s">
        <v>7</v>
      </c>
      <c r="Q14" s="3">
        <v>469</v>
      </c>
      <c r="R14" s="3"/>
      <c r="S14" s="56"/>
      <c r="T14" s="57"/>
      <c r="U14" s="57"/>
      <c r="V14" s="57"/>
      <c r="W14" s="58"/>
    </row>
    <row r="15" spans="1:23" x14ac:dyDescent="0.25">
      <c r="A15" s="2"/>
      <c r="B15" s="3" t="s">
        <v>54</v>
      </c>
      <c r="C15" s="3"/>
      <c r="D15" s="4" t="s">
        <v>7</v>
      </c>
      <c r="E15" s="3">
        <v>20</v>
      </c>
      <c r="F15" s="3"/>
      <c r="G15" s="8" t="s">
        <v>48</v>
      </c>
      <c r="H15" s="9" t="s">
        <v>7</v>
      </c>
      <c r="I15" s="65">
        <f>(1.3*$E$13)-($E$13/(0.75*$E$14))*(($I$10)/$I$14)</f>
        <v>503.02871352919044</v>
      </c>
      <c r="J15" s="9"/>
      <c r="K15" s="10"/>
      <c r="M15" s="2"/>
      <c r="N15" s="3" t="s">
        <v>54</v>
      </c>
      <c r="O15" s="3"/>
      <c r="P15" s="4" t="s">
        <v>7</v>
      </c>
      <c r="Q15" s="3">
        <v>20</v>
      </c>
      <c r="R15" s="3"/>
      <c r="S15" s="56"/>
      <c r="T15" s="57"/>
      <c r="U15" s="57"/>
      <c r="V15" s="57"/>
      <c r="W15" s="58"/>
    </row>
    <row r="16" spans="1:23" x14ac:dyDescent="0.25">
      <c r="A16" s="12" t="s">
        <v>11</v>
      </c>
      <c r="B16" s="13"/>
      <c r="C16" s="13"/>
      <c r="D16" s="64" t="s">
        <v>7</v>
      </c>
      <c r="E16" s="13">
        <v>4</v>
      </c>
      <c r="F16" s="13"/>
      <c r="G16" s="19" t="s">
        <v>55</v>
      </c>
      <c r="H16" s="20"/>
      <c r="I16" s="20"/>
      <c r="J16" s="20"/>
      <c r="K16" s="21"/>
      <c r="M16" s="12"/>
      <c r="N16" s="13"/>
      <c r="O16" s="13"/>
      <c r="P16" s="64"/>
      <c r="Q16" s="13"/>
      <c r="R16" s="13"/>
      <c r="S16" s="56" t="s">
        <v>47</v>
      </c>
      <c r="T16" s="57" t="s">
        <v>7</v>
      </c>
      <c r="U16" s="57">
        <f>3.14159265*($Q$15^2)*0.25</f>
        <v>314.159265</v>
      </c>
      <c r="V16" s="57"/>
      <c r="W16" s="58"/>
    </row>
    <row r="17" spans="1:23" x14ac:dyDescent="0.25">
      <c r="A17" s="31"/>
      <c r="B17" s="31"/>
      <c r="C17" s="31"/>
      <c r="D17" s="32"/>
      <c r="E17" s="31"/>
      <c r="F17" s="31"/>
      <c r="G17" s="8" t="s">
        <v>47</v>
      </c>
      <c r="H17" s="9" t="s">
        <v>7</v>
      </c>
      <c r="I17" s="9">
        <f>3.14159265*($E$15^2)*0.25</f>
        <v>314.159265</v>
      </c>
      <c r="J17" s="27" t="s">
        <v>50</v>
      </c>
      <c r="K17" s="28"/>
      <c r="S17" s="56" t="s">
        <v>48</v>
      </c>
      <c r="T17" s="57" t="s">
        <v>7</v>
      </c>
      <c r="U17" s="71">
        <f>(1.3*$Q$13)-($Q$13/(0.75*$Q$14))*($U$12/$U$16)</f>
        <v>503.02871352919044</v>
      </c>
      <c r="V17" s="57"/>
      <c r="W17" s="58"/>
    </row>
    <row r="18" spans="1:23" x14ac:dyDescent="0.25">
      <c r="A18" s="31"/>
      <c r="B18" s="31"/>
      <c r="C18" s="31"/>
      <c r="D18" s="33"/>
      <c r="E18" s="31"/>
      <c r="F18" s="31"/>
      <c r="G18" s="8" t="s">
        <v>49</v>
      </c>
      <c r="H18" s="9" t="s">
        <v>7</v>
      </c>
      <c r="I18" s="29">
        <f>0.75*$I$15*$I$17</f>
        <v>118523.34818716951</v>
      </c>
      <c r="J18" s="29" t="s">
        <v>13</v>
      </c>
      <c r="K18" s="30"/>
      <c r="S18" s="49" t="s">
        <v>61</v>
      </c>
      <c r="T18" s="50"/>
      <c r="U18" s="50"/>
      <c r="V18" s="50"/>
      <c r="W18" s="51"/>
    </row>
    <row r="19" spans="1:23" x14ac:dyDescent="0.25">
      <c r="A19" s="31"/>
      <c r="B19" s="31"/>
      <c r="C19" s="31"/>
      <c r="D19" s="31"/>
      <c r="E19" s="31"/>
      <c r="F19" s="31"/>
      <c r="G19" s="19" t="s">
        <v>27</v>
      </c>
      <c r="H19" s="20"/>
      <c r="I19" s="20"/>
      <c r="J19" s="20"/>
      <c r="K19" s="21"/>
      <c r="S19" s="56" t="s">
        <v>47</v>
      </c>
      <c r="T19" s="57" t="s">
        <v>7</v>
      </c>
      <c r="U19" s="57">
        <f>3.14159265*($E$15^2)*0.25</f>
        <v>314.159265</v>
      </c>
      <c r="V19" s="59" t="s">
        <v>50</v>
      </c>
      <c r="W19" s="60"/>
    </row>
    <row r="20" spans="1:23" x14ac:dyDescent="0.25">
      <c r="A20" s="31"/>
      <c r="B20" s="31"/>
      <c r="C20" s="31"/>
      <c r="D20" s="31"/>
      <c r="E20" s="31"/>
      <c r="F20" s="31"/>
      <c r="G20" s="74" t="s">
        <v>49</v>
      </c>
      <c r="H20" s="9" t="str">
        <f>H21</f>
        <v>&gt;</v>
      </c>
      <c r="I20" s="9" t="s">
        <v>51</v>
      </c>
      <c r="J20" s="9"/>
      <c r="K20" s="10"/>
      <c r="S20" s="56" t="s">
        <v>49</v>
      </c>
      <c r="T20" s="57" t="s">
        <v>7</v>
      </c>
      <c r="U20" s="61">
        <f>0.75*$U$17*$U$19</f>
        <v>118523.34818716951</v>
      </c>
      <c r="V20" s="62" t="s">
        <v>13</v>
      </c>
      <c r="W20" s="63"/>
    </row>
    <row r="21" spans="1:23" x14ac:dyDescent="0.25">
      <c r="G21" s="14">
        <f>$I$18</f>
        <v>118523.34818716951</v>
      </c>
      <c r="H21" s="15" t="str">
        <f>IF(G21&gt;I21,"&gt;","&lt;")</f>
        <v>&gt;</v>
      </c>
      <c r="I21" s="15">
        <f>$I$9</f>
        <v>72000</v>
      </c>
      <c r="J21" s="66" t="str">
        <f>IF(H21="&gt;","(aman)","(tidak aman)")</f>
        <v>(aman)</v>
      </c>
      <c r="K21" s="16"/>
      <c r="S21" s="49" t="s">
        <v>32</v>
      </c>
      <c r="T21" s="50"/>
      <c r="U21" s="50"/>
      <c r="V21" s="50"/>
      <c r="W21" s="51"/>
    </row>
    <row r="22" spans="1:23" x14ac:dyDescent="0.25">
      <c r="S22" s="73" t="s">
        <v>49</v>
      </c>
      <c r="T22" s="57" t="str">
        <f>T23</f>
        <v>&gt;</v>
      </c>
      <c r="U22" s="57" t="s">
        <v>51</v>
      </c>
      <c r="V22" s="57"/>
      <c r="W22" s="58"/>
    </row>
    <row r="23" spans="1:23" x14ac:dyDescent="0.25">
      <c r="S23" s="69">
        <f>$U$20</f>
        <v>118523.34818716951</v>
      </c>
      <c r="T23" s="53" t="str">
        <f>IF(S23&gt;U23,"&gt;","&lt;")</f>
        <v>&gt;</v>
      </c>
      <c r="U23" s="53">
        <f>$U$11</f>
        <v>72000</v>
      </c>
      <c r="V23" s="72" t="str">
        <f>IF($T$23="&gt;","(aman)","(tidak aman)")</f>
        <v>(aman)</v>
      </c>
      <c r="W23" s="70"/>
    </row>
  </sheetData>
  <mergeCells count="5">
    <mergeCell ref="A3:F4"/>
    <mergeCell ref="G3:K4"/>
    <mergeCell ref="M3:R4"/>
    <mergeCell ref="S3:W4"/>
    <mergeCell ref="A1:W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E1" zoomScale="80" zoomScaleNormal="80" workbookViewId="0">
      <selection activeCell="F24" sqref="F24"/>
    </sheetView>
  </sheetViews>
  <sheetFormatPr defaultRowHeight="15" x14ac:dyDescent="0.25"/>
  <cols>
    <col min="1" max="2" width="9.140625" style="1"/>
    <col min="3" max="3" width="16.85546875" style="1" customWidth="1"/>
    <col min="4" max="4" width="9.140625" style="1"/>
    <col min="5" max="5" width="8.140625" style="1" customWidth="1"/>
    <col min="6" max="6" width="4.28515625" style="1" customWidth="1"/>
    <col min="7" max="8" width="10.28515625" style="1" customWidth="1"/>
    <col min="9" max="9" width="4.85546875" style="1" customWidth="1"/>
    <col min="10" max="10" width="17" style="1" customWidth="1"/>
    <col min="11" max="11" width="9.140625" style="1" customWidth="1"/>
    <col min="12" max="12" width="9" style="1" customWidth="1"/>
    <col min="13" max="13" width="9.140625" style="1" customWidth="1"/>
    <col min="14" max="16384" width="9.140625" style="1"/>
  </cols>
  <sheetData>
    <row r="1" spans="1:16" x14ac:dyDescent="0.25">
      <c r="A1" s="92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x14ac:dyDescent="0.25">
      <c r="A3" s="104" t="s">
        <v>1</v>
      </c>
      <c r="B3" s="105"/>
      <c r="C3" s="105"/>
      <c r="D3" s="105"/>
      <c r="E3" s="105"/>
      <c r="F3" s="105"/>
      <c r="G3" s="105"/>
      <c r="H3" s="106"/>
      <c r="I3" s="101" t="s">
        <v>16</v>
      </c>
      <c r="J3" s="101"/>
      <c r="K3" s="101"/>
      <c r="L3" s="101"/>
      <c r="M3" s="101"/>
      <c r="N3" s="101"/>
      <c r="O3" s="101"/>
      <c r="P3" s="102"/>
    </row>
    <row r="4" spans="1:16" x14ac:dyDescent="0.25">
      <c r="A4" s="107"/>
      <c r="B4" s="108"/>
      <c r="C4" s="108"/>
      <c r="D4" s="108"/>
      <c r="E4" s="108"/>
      <c r="F4" s="108"/>
      <c r="G4" s="108"/>
      <c r="H4" s="109"/>
      <c r="I4" s="96"/>
      <c r="J4" s="96"/>
      <c r="K4" s="96"/>
      <c r="L4" s="96"/>
      <c r="M4" s="96"/>
      <c r="N4" s="96"/>
      <c r="O4" s="96"/>
      <c r="P4" s="103"/>
    </row>
    <row r="5" spans="1:16" x14ac:dyDescent="0.25">
      <c r="A5" s="110" t="s">
        <v>2</v>
      </c>
      <c r="B5" s="111"/>
      <c r="C5" s="111"/>
      <c r="D5" s="111"/>
      <c r="E5" s="111"/>
      <c r="F5" s="111"/>
      <c r="G5" s="111"/>
      <c r="H5" s="112"/>
      <c r="I5" s="94" t="s">
        <v>29</v>
      </c>
      <c r="J5" s="94"/>
      <c r="K5" s="94"/>
      <c r="L5" s="94"/>
      <c r="M5" s="94"/>
      <c r="N5" s="94"/>
      <c r="O5" s="94"/>
      <c r="P5" s="95"/>
    </row>
    <row r="6" spans="1:16" x14ac:dyDescent="0.25">
      <c r="A6" s="110"/>
      <c r="B6" s="111" t="s">
        <v>17</v>
      </c>
      <c r="C6" s="111"/>
      <c r="D6" s="113" t="s">
        <v>7</v>
      </c>
      <c r="E6" s="111">
        <v>100</v>
      </c>
      <c r="F6" s="111" t="s">
        <v>65</v>
      </c>
      <c r="G6" s="113"/>
      <c r="H6" s="112"/>
      <c r="I6" s="57"/>
      <c r="J6" s="57" t="s">
        <v>18</v>
      </c>
      <c r="K6" s="57" t="s">
        <v>7</v>
      </c>
      <c r="L6" s="57" t="s">
        <v>64</v>
      </c>
      <c r="M6" s="57"/>
      <c r="N6" s="57"/>
      <c r="O6" s="57"/>
      <c r="P6" s="58"/>
    </row>
    <row r="7" spans="1:16" x14ac:dyDescent="0.25">
      <c r="A7" s="110" t="s">
        <v>66</v>
      </c>
      <c r="B7" s="111"/>
      <c r="C7" s="111"/>
      <c r="D7" s="113"/>
      <c r="E7" s="114"/>
      <c r="F7" s="111"/>
      <c r="G7" s="111"/>
      <c r="H7" s="112"/>
      <c r="I7" s="57"/>
      <c r="J7" s="57" t="s">
        <v>69</v>
      </c>
      <c r="K7" s="57" t="s">
        <v>7</v>
      </c>
      <c r="L7" s="57" t="s">
        <v>70</v>
      </c>
      <c r="M7" s="57"/>
      <c r="N7" s="57"/>
      <c r="O7" s="57"/>
      <c r="P7" s="58"/>
    </row>
    <row r="8" spans="1:16" x14ac:dyDescent="0.25">
      <c r="A8" s="110"/>
      <c r="B8" s="111" t="s">
        <v>67</v>
      </c>
      <c r="C8" s="111"/>
      <c r="D8" s="113" t="s">
        <v>7</v>
      </c>
      <c r="E8" s="111">
        <v>100</v>
      </c>
      <c r="F8" s="111" t="s">
        <v>35</v>
      </c>
      <c r="G8" s="111"/>
      <c r="H8" s="112"/>
      <c r="I8" s="57"/>
      <c r="J8" s="57"/>
      <c r="K8" s="57"/>
      <c r="L8" s="57">
        <f>(1/2*E8)+E9</f>
        <v>125</v>
      </c>
      <c r="M8" s="57" t="s">
        <v>35</v>
      </c>
      <c r="N8" s="57"/>
      <c r="O8" s="57"/>
      <c r="P8" s="58"/>
    </row>
    <row r="9" spans="1:16" x14ac:dyDescent="0.25">
      <c r="A9" s="110"/>
      <c r="B9" s="111" t="s">
        <v>68</v>
      </c>
      <c r="C9" s="111"/>
      <c r="D9" s="113" t="s">
        <v>7</v>
      </c>
      <c r="E9" s="111">
        <v>75</v>
      </c>
      <c r="F9" s="111" t="s">
        <v>35</v>
      </c>
      <c r="G9" s="115"/>
      <c r="H9" s="116"/>
      <c r="I9" s="57"/>
      <c r="J9" s="57" t="s">
        <v>18</v>
      </c>
      <c r="K9" s="57" t="s">
        <v>7</v>
      </c>
      <c r="L9" s="57">
        <f>$E$6*$L$8</f>
        <v>12500</v>
      </c>
      <c r="M9" s="57" t="s">
        <v>34</v>
      </c>
      <c r="N9" s="57"/>
      <c r="O9" s="57"/>
      <c r="P9" s="58"/>
    </row>
    <row r="10" spans="1:16" x14ac:dyDescent="0.25">
      <c r="A10" s="110" t="s">
        <v>6</v>
      </c>
      <c r="B10" s="111"/>
      <c r="C10" s="111"/>
      <c r="D10" s="111"/>
      <c r="E10" s="111"/>
      <c r="F10" s="111"/>
      <c r="G10" s="111"/>
      <c r="H10" s="112"/>
      <c r="I10" s="94" t="s">
        <v>71</v>
      </c>
      <c r="J10" s="94"/>
      <c r="K10" s="94"/>
      <c r="L10" s="94"/>
      <c r="M10" s="94"/>
      <c r="N10" s="94"/>
      <c r="O10" s="94"/>
      <c r="P10" s="95"/>
    </row>
    <row r="11" spans="1:16" x14ac:dyDescent="0.25">
      <c r="A11" s="110"/>
      <c r="B11" s="111" t="s">
        <v>3</v>
      </c>
      <c r="C11" s="111"/>
      <c r="D11" s="113" t="s">
        <v>7</v>
      </c>
      <c r="E11" s="113" t="s">
        <v>0</v>
      </c>
      <c r="F11" s="113"/>
      <c r="G11" s="111"/>
      <c r="H11" s="112"/>
      <c r="I11" s="57"/>
      <c r="J11" s="98" t="s">
        <v>19</v>
      </c>
      <c r="K11" s="98" t="s">
        <v>20</v>
      </c>
      <c r="L11" s="98" t="s">
        <v>21</v>
      </c>
      <c r="M11" s="98" t="s">
        <v>28</v>
      </c>
      <c r="N11" s="98" t="s">
        <v>22</v>
      </c>
      <c r="O11" s="57"/>
      <c r="P11" s="58"/>
    </row>
    <row r="12" spans="1:16" x14ac:dyDescent="0.25">
      <c r="A12" s="110"/>
      <c r="B12" s="111" t="s">
        <v>8</v>
      </c>
      <c r="C12" s="111"/>
      <c r="D12" s="113" t="s">
        <v>7</v>
      </c>
      <c r="E12" s="113" t="s">
        <v>9</v>
      </c>
      <c r="F12" s="113"/>
      <c r="G12" s="111"/>
      <c r="H12" s="112"/>
      <c r="I12" s="57"/>
      <c r="J12" s="98">
        <v>1</v>
      </c>
      <c r="K12" s="98">
        <v>50</v>
      </c>
      <c r="L12" s="98">
        <v>75</v>
      </c>
      <c r="M12" s="98">
        <f>K12^2</f>
        <v>2500</v>
      </c>
      <c r="N12" s="98">
        <f>L12^2</f>
        <v>5625</v>
      </c>
      <c r="O12" s="57"/>
      <c r="P12" s="58"/>
    </row>
    <row r="13" spans="1:16" x14ac:dyDescent="0.25">
      <c r="A13" s="110"/>
      <c r="B13" s="111" t="s">
        <v>4</v>
      </c>
      <c r="C13" s="111"/>
      <c r="D13" s="113" t="s">
        <v>7</v>
      </c>
      <c r="E13" s="111">
        <v>620</v>
      </c>
      <c r="F13" s="111"/>
      <c r="G13" s="111"/>
      <c r="H13" s="112"/>
      <c r="I13" s="57"/>
      <c r="J13" s="98">
        <v>2</v>
      </c>
      <c r="K13" s="98">
        <v>50</v>
      </c>
      <c r="L13" s="98">
        <v>75</v>
      </c>
      <c r="M13" s="98">
        <f t="shared" ref="M13:M17" si="0">K13^2</f>
        <v>2500</v>
      </c>
      <c r="N13" s="98">
        <f t="shared" ref="N13:N17" si="1">L13^2</f>
        <v>5625</v>
      </c>
      <c r="O13" s="57"/>
      <c r="P13" s="58"/>
    </row>
    <row r="14" spans="1:16" x14ac:dyDescent="0.25">
      <c r="A14" s="110"/>
      <c r="B14" s="111" t="s">
        <v>5</v>
      </c>
      <c r="C14" s="111"/>
      <c r="D14" s="113" t="s">
        <v>7</v>
      </c>
      <c r="E14" s="111">
        <v>372</v>
      </c>
      <c r="F14" s="111"/>
      <c r="G14" s="111"/>
      <c r="H14" s="112"/>
      <c r="I14" s="57"/>
      <c r="J14" s="98">
        <v>3</v>
      </c>
      <c r="K14" s="98">
        <v>50</v>
      </c>
      <c r="L14" s="98">
        <v>0</v>
      </c>
      <c r="M14" s="98">
        <f t="shared" si="0"/>
        <v>2500</v>
      </c>
      <c r="N14" s="98">
        <f t="shared" si="1"/>
        <v>0</v>
      </c>
      <c r="O14" s="57"/>
      <c r="P14" s="58"/>
    </row>
    <row r="15" spans="1:16" x14ac:dyDescent="0.25">
      <c r="A15" s="110"/>
      <c r="B15" s="111" t="s">
        <v>10</v>
      </c>
      <c r="C15" s="111"/>
      <c r="D15" s="113" t="s">
        <v>7</v>
      </c>
      <c r="E15" s="111">
        <v>16</v>
      </c>
      <c r="F15" s="111"/>
      <c r="G15" s="111"/>
      <c r="H15" s="112"/>
      <c r="I15" s="57"/>
      <c r="J15" s="98">
        <v>4</v>
      </c>
      <c r="K15" s="98">
        <v>50</v>
      </c>
      <c r="L15" s="98">
        <v>0</v>
      </c>
      <c r="M15" s="98">
        <f t="shared" si="0"/>
        <v>2500</v>
      </c>
      <c r="N15" s="98">
        <f t="shared" si="1"/>
        <v>0</v>
      </c>
      <c r="O15" s="57"/>
      <c r="P15" s="58"/>
    </row>
    <row r="16" spans="1:16" x14ac:dyDescent="0.25">
      <c r="A16" s="117" t="s">
        <v>11</v>
      </c>
      <c r="B16" s="118"/>
      <c r="C16" s="118"/>
      <c r="D16" s="119" t="s">
        <v>7</v>
      </c>
      <c r="E16" s="118">
        <v>6</v>
      </c>
      <c r="F16" s="118"/>
      <c r="G16" s="118"/>
      <c r="H16" s="120"/>
      <c r="I16" s="57"/>
      <c r="J16" s="98">
        <v>5</v>
      </c>
      <c r="K16" s="98">
        <v>50</v>
      </c>
      <c r="L16" s="98">
        <v>75</v>
      </c>
      <c r="M16" s="98">
        <f t="shared" si="0"/>
        <v>2500</v>
      </c>
      <c r="N16" s="98">
        <f t="shared" si="1"/>
        <v>5625</v>
      </c>
      <c r="O16" s="57"/>
      <c r="P16" s="58"/>
    </row>
    <row r="17" spans="1:16" x14ac:dyDescent="0.25">
      <c r="A17" s="31"/>
      <c r="B17" s="31"/>
      <c r="C17" s="31"/>
      <c r="D17" s="31"/>
      <c r="E17" s="31"/>
      <c r="F17" s="31"/>
      <c r="G17" s="31"/>
      <c r="H17" s="31"/>
      <c r="I17" s="56"/>
      <c r="J17" s="98">
        <v>6</v>
      </c>
      <c r="K17" s="98">
        <v>50</v>
      </c>
      <c r="L17" s="98">
        <v>75</v>
      </c>
      <c r="M17" s="98">
        <f t="shared" si="0"/>
        <v>2500</v>
      </c>
      <c r="N17" s="98">
        <f t="shared" si="1"/>
        <v>5625</v>
      </c>
      <c r="O17" s="57"/>
      <c r="P17" s="58"/>
    </row>
    <row r="18" spans="1:16" x14ac:dyDescent="0.25">
      <c r="A18" s="31"/>
      <c r="B18" s="31"/>
      <c r="C18" s="31"/>
      <c r="D18" s="32"/>
      <c r="E18" s="31"/>
      <c r="F18" s="31"/>
      <c r="G18" s="31"/>
      <c r="H18" s="31"/>
      <c r="I18" s="56"/>
      <c r="J18" s="98"/>
      <c r="K18" s="98"/>
      <c r="L18" s="98"/>
      <c r="M18" s="98">
        <f>SUM(M12:M17)</f>
        <v>15000</v>
      </c>
      <c r="N18" s="98">
        <f>SUM(N12:N17)</f>
        <v>22500</v>
      </c>
      <c r="O18" s="57"/>
      <c r="P18" s="58"/>
    </row>
    <row r="19" spans="1:16" x14ac:dyDescent="0.25">
      <c r="A19" s="31"/>
      <c r="B19" s="31"/>
      <c r="C19" s="31"/>
      <c r="D19" s="32"/>
      <c r="E19" s="31"/>
      <c r="F19" s="31"/>
      <c r="G19" s="31"/>
      <c r="H19" s="31"/>
      <c r="I19" s="56"/>
      <c r="J19" s="57" t="s">
        <v>23</v>
      </c>
      <c r="K19" s="57" t="s">
        <v>7</v>
      </c>
      <c r="L19" s="71"/>
      <c r="M19" s="57"/>
      <c r="N19" s="57"/>
      <c r="O19" s="57"/>
      <c r="P19" s="58"/>
    </row>
    <row r="20" spans="1:16" x14ac:dyDescent="0.25">
      <c r="A20" s="31"/>
      <c r="B20" s="31"/>
      <c r="C20" s="31"/>
      <c r="D20" s="32"/>
      <c r="E20" s="31"/>
      <c r="F20" s="31"/>
      <c r="G20" s="31"/>
      <c r="H20" s="31"/>
      <c r="I20" s="56"/>
      <c r="J20" s="57"/>
      <c r="K20" s="57"/>
      <c r="L20" s="57"/>
      <c r="M20" s="57"/>
      <c r="N20" s="57"/>
      <c r="O20" s="57"/>
      <c r="P20" s="58"/>
    </row>
    <row r="21" spans="1:16" x14ac:dyDescent="0.25">
      <c r="I21" s="56"/>
      <c r="J21" s="57"/>
      <c r="K21" s="57" t="s">
        <v>7</v>
      </c>
      <c r="L21" s="57">
        <f>($L$9*$K$12)/($M$18+$N$18)</f>
        <v>16.666666666666668</v>
      </c>
      <c r="M21" s="57" t="s">
        <v>33</v>
      </c>
      <c r="N21" s="57"/>
      <c r="O21" s="57"/>
      <c r="P21" s="58"/>
    </row>
    <row r="22" spans="1:16" x14ac:dyDescent="0.25">
      <c r="I22" s="56"/>
      <c r="J22" s="57" t="s">
        <v>24</v>
      </c>
      <c r="K22" s="57" t="s">
        <v>7</v>
      </c>
      <c r="L22" s="57"/>
      <c r="M22" s="57"/>
      <c r="N22" s="57"/>
      <c r="O22" s="57"/>
      <c r="P22" s="58"/>
    </row>
    <row r="23" spans="1:16" x14ac:dyDescent="0.25">
      <c r="I23" s="56"/>
      <c r="J23" s="57"/>
      <c r="K23" s="57"/>
      <c r="L23" s="57"/>
      <c r="M23" s="57"/>
      <c r="N23" s="57"/>
      <c r="O23" s="57"/>
      <c r="P23" s="58"/>
    </row>
    <row r="24" spans="1:16" x14ac:dyDescent="0.25">
      <c r="I24" s="56"/>
      <c r="J24" s="57"/>
      <c r="K24" s="57" t="s">
        <v>7</v>
      </c>
      <c r="L24" s="53">
        <f>($L$9*$L$12)/($M$18+$N$18)</f>
        <v>25</v>
      </c>
      <c r="M24" s="57" t="s">
        <v>33</v>
      </c>
      <c r="N24" s="57"/>
      <c r="O24" s="57"/>
      <c r="P24" s="58"/>
    </row>
    <row r="25" spans="1:16" x14ac:dyDescent="0.25">
      <c r="I25" s="97" t="s">
        <v>30</v>
      </c>
      <c r="J25" s="94"/>
      <c r="K25" s="94"/>
      <c r="L25" s="94"/>
      <c r="M25" s="94"/>
      <c r="N25" s="94"/>
      <c r="O25" s="94"/>
      <c r="P25" s="95"/>
    </row>
    <row r="26" spans="1:16" x14ac:dyDescent="0.25">
      <c r="I26" s="56"/>
      <c r="J26" s="57" t="s">
        <v>25</v>
      </c>
      <c r="K26" s="57" t="s">
        <v>7</v>
      </c>
      <c r="L26" s="57"/>
      <c r="M26" s="57"/>
      <c r="N26" s="71"/>
      <c r="O26" s="57"/>
      <c r="P26" s="58"/>
    </row>
    <row r="27" spans="1:16" x14ac:dyDescent="0.25">
      <c r="I27" s="56"/>
      <c r="J27" s="57"/>
      <c r="K27" s="57"/>
      <c r="L27" s="57"/>
      <c r="M27" s="57"/>
      <c r="N27" s="57"/>
      <c r="O27" s="57"/>
      <c r="P27" s="58"/>
    </row>
    <row r="28" spans="1:16" x14ac:dyDescent="0.25">
      <c r="I28" s="56"/>
      <c r="J28" s="57"/>
      <c r="K28" s="57" t="s">
        <v>7</v>
      </c>
      <c r="L28" s="57">
        <f>E6/E16</f>
        <v>16.666666666666668</v>
      </c>
      <c r="M28" s="57" t="s">
        <v>33</v>
      </c>
      <c r="N28" s="57"/>
      <c r="O28" s="57"/>
      <c r="P28" s="58"/>
    </row>
    <row r="29" spans="1:16" x14ac:dyDescent="0.25">
      <c r="I29" s="97" t="s">
        <v>31</v>
      </c>
      <c r="J29" s="94"/>
      <c r="K29" s="94"/>
      <c r="L29" s="94"/>
      <c r="M29" s="94"/>
      <c r="N29" s="94"/>
      <c r="O29" s="94"/>
      <c r="P29" s="95"/>
    </row>
    <row r="30" spans="1:16" x14ac:dyDescent="0.25">
      <c r="I30" s="56"/>
      <c r="J30" s="57" t="s">
        <v>26</v>
      </c>
      <c r="K30" s="57" t="s">
        <v>7</v>
      </c>
      <c r="L30" s="57"/>
      <c r="M30" s="57"/>
      <c r="N30" s="57"/>
      <c r="O30" s="57"/>
      <c r="P30" s="58"/>
    </row>
    <row r="31" spans="1:16" x14ac:dyDescent="0.25">
      <c r="I31" s="56"/>
      <c r="J31" s="71"/>
      <c r="K31" s="57" t="s">
        <v>7</v>
      </c>
      <c r="L31" s="57">
        <f>SQRT((L24^2)+(L21+L28)^2)</f>
        <v>41.666666666666671</v>
      </c>
      <c r="M31" s="57" t="s">
        <v>33</v>
      </c>
      <c r="N31" s="57"/>
      <c r="O31" s="57"/>
      <c r="P31" s="58"/>
    </row>
    <row r="32" spans="1:16" x14ac:dyDescent="0.25">
      <c r="I32" s="97" t="s">
        <v>72</v>
      </c>
      <c r="J32" s="94"/>
      <c r="K32" s="94"/>
      <c r="L32" s="94"/>
      <c r="M32" s="94"/>
      <c r="N32" s="94"/>
      <c r="O32" s="94"/>
      <c r="P32" s="95"/>
    </row>
    <row r="33" spans="9:16" x14ac:dyDescent="0.25">
      <c r="I33" s="56"/>
      <c r="J33" s="57" t="s">
        <v>47</v>
      </c>
      <c r="K33" s="57" t="s">
        <v>7</v>
      </c>
      <c r="L33" s="57" t="s">
        <v>74</v>
      </c>
      <c r="M33" s="57"/>
      <c r="N33" s="57"/>
      <c r="O33" s="57"/>
      <c r="P33" s="58"/>
    </row>
    <row r="34" spans="9:16" x14ac:dyDescent="0.25">
      <c r="I34" s="56"/>
      <c r="J34" s="57"/>
      <c r="K34" s="57"/>
      <c r="L34" s="57">
        <f>3.14159265*(E15^2)*0.25</f>
        <v>201.06192960000001</v>
      </c>
      <c r="M34" s="57"/>
      <c r="N34" s="57"/>
      <c r="O34" s="57"/>
      <c r="P34" s="58"/>
    </row>
    <row r="35" spans="9:16" x14ac:dyDescent="0.25">
      <c r="I35" s="56"/>
      <c r="J35" s="57" t="s">
        <v>14</v>
      </c>
      <c r="K35" s="57" t="s">
        <v>7</v>
      </c>
      <c r="L35" s="57" t="s">
        <v>73</v>
      </c>
      <c r="M35" s="57"/>
      <c r="N35" s="57"/>
      <c r="O35" s="57"/>
      <c r="P35" s="58"/>
    </row>
    <row r="36" spans="9:16" x14ac:dyDescent="0.25">
      <c r="I36" s="56"/>
      <c r="J36" s="57"/>
      <c r="K36" s="57" t="s">
        <v>7</v>
      </c>
      <c r="L36" s="57">
        <f>0.75*E14*L34</f>
        <v>56096.278358400006</v>
      </c>
      <c r="M36" s="57" t="s">
        <v>13</v>
      </c>
      <c r="N36" s="57">
        <f>L36/1000</f>
        <v>56.096278358400006</v>
      </c>
      <c r="O36" s="57" t="s">
        <v>33</v>
      </c>
      <c r="P36" s="58"/>
    </row>
    <row r="37" spans="9:16" x14ac:dyDescent="0.25">
      <c r="I37" s="97" t="s">
        <v>32</v>
      </c>
      <c r="J37" s="94"/>
      <c r="K37" s="94"/>
      <c r="L37" s="94"/>
      <c r="M37" s="94"/>
      <c r="N37" s="94"/>
      <c r="O37" s="94"/>
      <c r="P37" s="95"/>
    </row>
    <row r="38" spans="9:16" x14ac:dyDescent="0.25">
      <c r="I38" s="56"/>
      <c r="J38" s="57" t="s">
        <v>14</v>
      </c>
      <c r="K38" s="100" t="str">
        <f>K39</f>
        <v>&gt;</v>
      </c>
      <c r="L38" s="57" t="s">
        <v>26</v>
      </c>
      <c r="M38" s="57"/>
      <c r="N38" s="57"/>
      <c r="O38" s="57"/>
      <c r="P38" s="58"/>
    </row>
    <row r="39" spans="9:16" x14ac:dyDescent="0.25">
      <c r="I39" s="56"/>
      <c r="J39" s="57">
        <f>N36</f>
        <v>56.096278358400006</v>
      </c>
      <c r="K39" s="100" t="str">
        <f>IF($J$39&gt;$L$39,"&gt;","&lt;")</f>
        <v>&gt;</v>
      </c>
      <c r="L39" s="57">
        <f>L31</f>
        <v>41.666666666666671</v>
      </c>
      <c r="M39" s="99" t="str">
        <f>IF(K39="&gt;","(aman)","(tidak aman)")</f>
        <v>(aman)</v>
      </c>
      <c r="N39" s="57"/>
      <c r="O39" s="57"/>
      <c r="P39" s="58"/>
    </row>
    <row r="40" spans="9:16" x14ac:dyDescent="0.25">
      <c r="I40" s="69"/>
      <c r="J40" s="53"/>
      <c r="K40" s="53"/>
      <c r="L40" s="72"/>
      <c r="M40" s="53"/>
      <c r="N40" s="53"/>
      <c r="O40" s="53"/>
      <c r="P40" s="70"/>
    </row>
    <row r="41" spans="9:16" x14ac:dyDescent="0.25">
      <c r="I41" s="31"/>
      <c r="J41" s="31"/>
      <c r="K41" s="31"/>
      <c r="L41" s="31"/>
      <c r="M41" s="31"/>
      <c r="N41" s="31"/>
      <c r="O41" s="31"/>
      <c r="P41" s="31"/>
    </row>
  </sheetData>
  <mergeCells count="3">
    <mergeCell ref="A1:P2"/>
    <mergeCell ref="I3:P4"/>
    <mergeCell ref="A3:H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KOMBINASI GESER DAN TARIK</vt:lpstr>
      <vt:lpstr>GAYA GESER EKSENTRIS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2021-11-14T13:29:46Z</dcterms:created>
  <dcterms:modified xsi:type="dcterms:W3CDTF">2021-12-09T07:30:03Z</dcterms:modified>
</cp:coreProperties>
</file>